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zdamarlar\Desktop\Yeni klasör (2)\"/>
    </mc:Choice>
  </mc:AlternateContent>
  <xr:revisionPtr revIDLastSave="0" documentId="8_{F54CA2EE-DA25-4CC5-8CB3-1FF01A24F217}" xr6:coauthVersionLast="36" xr6:coauthVersionMax="36" xr10:uidLastSave="{00000000-0000-0000-0000-000000000000}"/>
  <bookViews>
    <workbookView xWindow="0" yWindow="240" windowWidth="9720" windowHeight="5868" xr2:uid="{00000000-000D-0000-FFFF-FFFF00000000}"/>
  </bookViews>
  <sheets>
    <sheet name="T 5.11" sheetId="2" r:id="rId1"/>
  </sheets>
  <definedNames>
    <definedName name="altı">#REF!</definedName>
    <definedName name="sekiz">#REF!</definedName>
    <definedName name="_xlnm.Print_Area" localSheetId="0">'T 5.11'!$B$1:$CM$35</definedName>
    <definedName name="yedi">#REF!</definedName>
  </definedNames>
  <calcPr calcId="191029"/>
</workbook>
</file>

<file path=xl/calcChain.xml><?xml version="1.0" encoding="utf-8"?>
<calcChain xmlns="http://schemas.openxmlformats.org/spreadsheetml/2006/main">
  <c r="AT23" i="2" l="1"/>
  <c r="CK23" i="2" s="1"/>
  <c r="AT22" i="2"/>
  <c r="CK22" i="2" s="1"/>
  <c r="CK6" i="2"/>
  <c r="CK7" i="2"/>
  <c r="CK8" i="2"/>
  <c r="CK21" i="2"/>
  <c r="AT21" i="2"/>
  <c r="AS29" i="2" l="1"/>
  <c r="AS30" i="2"/>
  <c r="AS31" i="2"/>
  <c r="AS32" i="2"/>
  <c r="CJ17" i="2" l="1"/>
  <c r="CJ15" i="2"/>
  <c r="CJ16" i="2"/>
  <c r="CJ14" i="2" l="1"/>
  <c r="CJ10" i="2"/>
  <c r="CJ12" i="2"/>
  <c r="CJ13" i="2"/>
  <c r="AS28" i="2"/>
  <c r="AS27" i="2"/>
  <c r="AS26" i="2"/>
  <c r="AS25" i="2"/>
  <c r="AS24" i="2" l="1"/>
  <c r="AS23" i="2"/>
  <c r="CJ9" i="2"/>
  <c r="CJ8" i="2"/>
  <c r="CJ11" i="2"/>
  <c r="CJ7" i="2"/>
  <c r="CJ6" i="2"/>
  <c r="AS22" i="2" l="1"/>
  <c r="AS21" i="2" l="1"/>
  <c r="AR32" i="2" l="1"/>
  <c r="CJ32" i="2" s="1"/>
  <c r="AR30" i="2"/>
  <c r="CJ30" i="2" s="1"/>
  <c r="AR31" i="2"/>
  <c r="CJ31" i="2" s="1"/>
  <c r="CI15" i="2"/>
  <c r="CI16" i="2"/>
  <c r="CI17" i="2"/>
  <c r="CI12" i="2" l="1"/>
  <c r="CI13" i="2"/>
  <c r="CI14" i="2"/>
  <c r="AR27" i="2"/>
  <c r="CJ27" i="2" s="1"/>
  <c r="AR28" i="2"/>
  <c r="CJ28" i="2" s="1"/>
  <c r="AR29" i="2"/>
  <c r="CJ29" i="2" s="1"/>
  <c r="CI11" i="2"/>
  <c r="AQ24" i="2"/>
  <c r="CI9" i="2"/>
  <c r="CI10" i="2"/>
  <c r="AR26" i="2"/>
  <c r="CJ26" i="2" s="1"/>
  <c r="AR24" i="2"/>
  <c r="CJ24" i="2" s="1"/>
  <c r="AR25" i="2"/>
  <c r="CJ25" i="2" s="1"/>
  <c r="CI24" i="2" l="1"/>
  <c r="CI6" i="2"/>
  <c r="CI7" i="2"/>
  <c r="CI8" i="2"/>
  <c r="AR22" i="2"/>
  <c r="CJ22" i="2" s="1"/>
  <c r="AR23" i="2"/>
  <c r="CJ23" i="2" s="1"/>
  <c r="AR21" i="2"/>
  <c r="CJ21" i="2" s="1"/>
  <c r="AQ30" i="2" l="1"/>
  <c r="CI30" i="2" s="1"/>
  <c r="AQ31" i="2"/>
  <c r="CI31" i="2" s="1"/>
  <c r="AQ32" i="2"/>
  <c r="CI32" i="2" s="1"/>
  <c r="CH14" i="2"/>
  <c r="CH15" i="2"/>
  <c r="CH16" i="2"/>
  <c r="CH17" i="2"/>
  <c r="CH12" i="2" l="1"/>
  <c r="CH13" i="2"/>
  <c r="AQ29" i="2"/>
  <c r="AQ28" i="2"/>
  <c r="AQ27" i="2"/>
  <c r="AQ26" i="2"/>
  <c r="CI26" i="2" s="1"/>
  <c r="CI28" i="2" l="1"/>
  <c r="CI29" i="2"/>
  <c r="CI27" i="2"/>
  <c r="CH9" i="2"/>
  <c r="CH10" i="2"/>
  <c r="CH11" i="2"/>
  <c r="AQ25" i="2"/>
  <c r="CI25" i="2" l="1"/>
  <c r="AQ23" i="2"/>
  <c r="AQ22" i="2"/>
  <c r="AQ21" i="2"/>
  <c r="CH8" i="2"/>
  <c r="CH7" i="2"/>
  <c r="CH6" i="2"/>
  <c r="CI22" i="2" l="1"/>
  <c r="CI23" i="2"/>
  <c r="CI21" i="2"/>
  <c r="CG6" i="2"/>
  <c r="CG7" i="2" l="1"/>
  <c r="CG8" i="2"/>
  <c r="CG9" i="2"/>
  <c r="CG10" i="2"/>
  <c r="CG11" i="2"/>
  <c r="CG12" i="2"/>
  <c r="CG13" i="2"/>
  <c r="CG14" i="2"/>
  <c r="CG15" i="2"/>
  <c r="CG16" i="2"/>
  <c r="CG17" i="2"/>
  <c r="AP29" i="2"/>
  <c r="CH29" i="2" s="1"/>
  <c r="AP30" i="2"/>
  <c r="CH30" i="2" s="1"/>
  <c r="AP31" i="2"/>
  <c r="CH31" i="2" s="1"/>
  <c r="AP32" i="2"/>
  <c r="CH32" i="2" s="1"/>
  <c r="AP28" i="2" l="1"/>
  <c r="AP27" i="2"/>
  <c r="AP26" i="2"/>
  <c r="CH28" i="2" l="1"/>
  <c r="CH26" i="2"/>
  <c r="CH27" i="2"/>
  <c r="AP25" i="2"/>
  <c r="AP24" i="2"/>
  <c r="CH25" i="2" l="1"/>
  <c r="CH24" i="2"/>
  <c r="AP23" i="2"/>
  <c r="AP22" i="2"/>
  <c r="AO22" i="2"/>
  <c r="AP21" i="2"/>
  <c r="CH22" i="2" l="1"/>
  <c r="CG22" i="2"/>
  <c r="CH21" i="2"/>
  <c r="CH23" i="2"/>
  <c r="AO31" i="2"/>
  <c r="AO32" i="2"/>
  <c r="AO24" i="2"/>
  <c r="CG32" i="2" l="1"/>
  <c r="CG24" i="2"/>
  <c r="CG31" i="2"/>
  <c r="CF17" i="2"/>
  <c r="CF16" i="2"/>
  <c r="CF15" i="2"/>
  <c r="AO30" i="2"/>
  <c r="CG30" i="2" l="1"/>
  <c r="CF13" i="2"/>
  <c r="CF12" i="2"/>
  <c r="CF14" i="2"/>
  <c r="AO27" i="2"/>
  <c r="AO28" i="2"/>
  <c r="AO29" i="2"/>
  <c r="AO26" i="2"/>
  <c r="AO25" i="2"/>
  <c r="AO23" i="2"/>
  <c r="AO21" i="2"/>
  <c r="CF11" i="2"/>
  <c r="CF10" i="2"/>
  <c r="CF9" i="2"/>
  <c r="CF8" i="2"/>
  <c r="CE8" i="2"/>
  <c r="CC6" i="2"/>
  <c r="CD6" i="2"/>
  <c r="CE6" i="2"/>
  <c r="CF6" i="2"/>
  <c r="CC7" i="2"/>
  <c r="CD7" i="2"/>
  <c r="CE7" i="2"/>
  <c r="CF7" i="2"/>
  <c r="CC8" i="2"/>
  <c r="CD8" i="2"/>
  <c r="CC9" i="2"/>
  <c r="CD9" i="2"/>
  <c r="CE9" i="2"/>
  <c r="CC10" i="2"/>
  <c r="CD10" i="2"/>
  <c r="CE10" i="2"/>
  <c r="CC11" i="2"/>
  <c r="CD11" i="2"/>
  <c r="CE11" i="2"/>
  <c r="CC12" i="2"/>
  <c r="CD12" i="2"/>
  <c r="CE12" i="2"/>
  <c r="CC13" i="2"/>
  <c r="CD13" i="2"/>
  <c r="CE13" i="2"/>
  <c r="CC14" i="2"/>
  <c r="CD14" i="2"/>
  <c r="CE14" i="2"/>
  <c r="CC15" i="2"/>
  <c r="CD15" i="2"/>
  <c r="CE15" i="2"/>
  <c r="CC16" i="2"/>
  <c r="CD16" i="2"/>
  <c r="CE16" i="2"/>
  <c r="CC17" i="2"/>
  <c r="CD17" i="2"/>
  <c r="CE17" i="2"/>
  <c r="AI21" i="2"/>
  <c r="AJ21" i="2"/>
  <c r="CA21" i="2" s="1"/>
  <c r="AK21" i="2"/>
  <c r="AL21" i="2"/>
  <c r="AM21" i="2"/>
  <c r="AN21" i="2"/>
  <c r="AI22" i="2"/>
  <c r="AJ22" i="2"/>
  <c r="CA22" i="2" s="1"/>
  <c r="AK22" i="2"/>
  <c r="CB22" i="2"/>
  <c r="AL22" i="2"/>
  <c r="CC22" i="2"/>
  <c r="AM22" i="2"/>
  <c r="AN22" i="2"/>
  <c r="CF22" i="2" s="1"/>
  <c r="AI23" i="2"/>
  <c r="AJ23" i="2"/>
  <c r="AK23" i="2"/>
  <c r="AL23" i="2"/>
  <c r="CC23" i="2"/>
  <c r="AM23" i="2"/>
  <c r="CD23" i="2" s="1"/>
  <c r="AN23" i="2"/>
  <c r="AI24" i="2"/>
  <c r="AJ24" i="2"/>
  <c r="CA24" i="2" s="1"/>
  <c r="AK24" i="2"/>
  <c r="AL24" i="2"/>
  <c r="CC24" i="2" s="1"/>
  <c r="AM24" i="2"/>
  <c r="AN24" i="2"/>
  <c r="CF24" i="2" s="1"/>
  <c r="CE24" i="2"/>
  <c r="AI25" i="2"/>
  <c r="AJ25" i="2"/>
  <c r="AK25" i="2"/>
  <c r="CB25" i="2" s="1"/>
  <c r="AL25" i="2"/>
  <c r="AM25" i="2"/>
  <c r="AN25" i="2"/>
  <c r="CE25" i="2"/>
  <c r="AI26" i="2"/>
  <c r="AJ26" i="2"/>
  <c r="AK26" i="2"/>
  <c r="AL26" i="2"/>
  <c r="CC26" i="2" s="1"/>
  <c r="AM26" i="2"/>
  <c r="CD26" i="2" s="1"/>
  <c r="AN26" i="2"/>
  <c r="AI27" i="2"/>
  <c r="AJ27" i="2"/>
  <c r="CA27" i="2" s="1"/>
  <c r="AK27" i="2"/>
  <c r="AL27" i="2"/>
  <c r="CC27" i="2" s="1"/>
  <c r="AM27" i="2"/>
  <c r="CD27" i="2" s="1"/>
  <c r="AN27" i="2"/>
  <c r="AI28" i="2"/>
  <c r="AJ28" i="2"/>
  <c r="AK28" i="2"/>
  <c r="AL28" i="2"/>
  <c r="CC28" i="2" s="1"/>
  <c r="AM28" i="2"/>
  <c r="AN28" i="2"/>
  <c r="CE28" i="2" s="1"/>
  <c r="AI29" i="2"/>
  <c r="AJ29" i="2"/>
  <c r="CA29" i="2" s="1"/>
  <c r="AK29" i="2"/>
  <c r="AL29" i="2"/>
  <c r="AM29" i="2"/>
  <c r="CD29" i="2" s="1"/>
  <c r="AN29" i="2"/>
  <c r="AI30" i="2"/>
  <c r="AJ30" i="2"/>
  <c r="CA30" i="2" s="1"/>
  <c r="AK30" i="2"/>
  <c r="AL30" i="2"/>
  <c r="CC30" i="2" s="1"/>
  <c r="AM30" i="2"/>
  <c r="CD30" i="2" s="1"/>
  <c r="AN30" i="2"/>
  <c r="CF30" i="2" s="1"/>
  <c r="AI31" i="2"/>
  <c r="AJ31" i="2"/>
  <c r="CA31" i="2"/>
  <c r="AK31" i="2"/>
  <c r="AL31" i="2"/>
  <c r="CC31" i="2" s="1"/>
  <c r="AM31" i="2"/>
  <c r="CD31" i="2" s="1"/>
  <c r="AN31" i="2"/>
  <c r="CF31" i="2" s="1"/>
  <c r="AI32" i="2"/>
  <c r="AJ32" i="2"/>
  <c r="AK32" i="2"/>
  <c r="CB32" i="2" s="1"/>
  <c r="AL32" i="2"/>
  <c r="CC32" i="2"/>
  <c r="AM32" i="2"/>
  <c r="CD32" i="2" s="1"/>
  <c r="AN32" i="2"/>
  <c r="CF32" i="2" s="1"/>
  <c r="AH25" i="2"/>
  <c r="AH22" i="2"/>
  <c r="AH27" i="2"/>
  <c r="CB23" i="2"/>
  <c r="CB17" i="2"/>
  <c r="CA17" i="2"/>
  <c r="CB8" i="2"/>
  <c r="CB9" i="2"/>
  <c r="CB10" i="2"/>
  <c r="CB11" i="2"/>
  <c r="CB12" i="2"/>
  <c r="CB13" i="2"/>
  <c r="CB14" i="2"/>
  <c r="CB15" i="2"/>
  <c r="CB16" i="2"/>
  <c r="CB7" i="2"/>
  <c r="CB6" i="2"/>
  <c r="CA14" i="2"/>
  <c r="CA15" i="2"/>
  <c r="CA16" i="2"/>
  <c r="CA11" i="2"/>
  <c r="CA12" i="2"/>
  <c r="CA13" i="2"/>
  <c r="CA10" i="2"/>
  <c r="CA8" i="2"/>
  <c r="CA9" i="2"/>
  <c r="BZ17" i="2"/>
  <c r="CA6" i="2"/>
  <c r="CA7" i="2"/>
  <c r="BZ14" i="2"/>
  <c r="BZ15" i="2"/>
  <c r="BZ16" i="2"/>
  <c r="BZ11" i="2"/>
  <c r="BZ12" i="2"/>
  <c r="BZ13" i="2"/>
  <c r="BZ8" i="2"/>
  <c r="BZ9" i="2"/>
  <c r="BZ10" i="2"/>
  <c r="BZ6" i="2"/>
  <c r="BZ7" i="2"/>
  <c r="AH32" i="2"/>
  <c r="AV6" i="2"/>
  <c r="AW6" i="2"/>
  <c r="AX6" i="2"/>
  <c r="AY6" i="2"/>
  <c r="AZ6" i="2"/>
  <c r="BA6" i="2"/>
  <c r="BB6" i="2"/>
  <c r="AV7" i="2"/>
  <c r="AV22" i="2"/>
  <c r="AW7" i="2"/>
  <c r="AW22" i="2" s="1"/>
  <c r="AX7" i="2"/>
  <c r="AY7" i="2"/>
  <c r="AY22" i="2" s="1"/>
  <c r="AZ7" i="2"/>
  <c r="BA7" i="2"/>
  <c r="AV8" i="2"/>
  <c r="AW8" i="2"/>
  <c r="AX8" i="2"/>
  <c r="AY8" i="2"/>
  <c r="AZ8" i="2"/>
  <c r="BA8" i="2"/>
  <c r="BB8" i="2"/>
  <c r="AV9" i="2"/>
  <c r="AW9" i="2"/>
  <c r="AX9" i="2"/>
  <c r="AY9" i="2"/>
  <c r="AZ9" i="2"/>
  <c r="BA9" i="2"/>
  <c r="BB9" i="2"/>
  <c r="AV10" i="2"/>
  <c r="AW10" i="2"/>
  <c r="AX10" i="2"/>
  <c r="AY10" i="2"/>
  <c r="AY28" i="2" s="1"/>
  <c r="AZ10" i="2"/>
  <c r="BA10" i="2"/>
  <c r="BB10" i="2"/>
  <c r="AV11" i="2"/>
  <c r="AW11" i="2"/>
  <c r="AX11" i="2"/>
  <c r="AY11" i="2"/>
  <c r="AZ11" i="2"/>
  <c r="BA11" i="2"/>
  <c r="BB11" i="2"/>
  <c r="AV12" i="2"/>
  <c r="AW12" i="2"/>
  <c r="AW28" i="2" s="1"/>
  <c r="AX12" i="2"/>
  <c r="AY12" i="2"/>
  <c r="BB12" i="2"/>
  <c r="AV13" i="2"/>
  <c r="AV28" i="2" s="1"/>
  <c r="AW13" i="2"/>
  <c r="AX13" i="2"/>
  <c r="AY13" i="2"/>
  <c r="AZ13" i="2"/>
  <c r="BA13" i="2"/>
  <c r="BB13" i="2"/>
  <c r="AV14" i="2"/>
  <c r="AW14" i="2"/>
  <c r="AX14" i="2"/>
  <c r="AY14" i="2"/>
  <c r="BB14" i="2"/>
  <c r="AV15" i="2"/>
  <c r="AW15" i="2"/>
  <c r="AX15" i="2"/>
  <c r="AY15" i="2"/>
  <c r="AZ15" i="2"/>
  <c r="BA15" i="2"/>
  <c r="BB15" i="2"/>
  <c r="AV16" i="2"/>
  <c r="AW16" i="2"/>
  <c r="AX16" i="2"/>
  <c r="AY16" i="2"/>
  <c r="AZ16" i="2"/>
  <c r="BA16" i="2"/>
  <c r="BB16" i="2"/>
  <c r="AV17" i="2"/>
  <c r="AW17" i="2"/>
  <c r="AX17" i="2"/>
  <c r="AY17" i="2"/>
  <c r="AZ17" i="2"/>
  <c r="BA17" i="2"/>
  <c r="BB17" i="2"/>
  <c r="AH30" i="2"/>
  <c r="BY30" i="2"/>
  <c r="AH31" i="2"/>
  <c r="BY31" i="2" s="1"/>
  <c r="AH26" i="2"/>
  <c r="BY26" i="2" s="1"/>
  <c r="AH28" i="2"/>
  <c r="AH29" i="2"/>
  <c r="BY29" i="2"/>
  <c r="AH24" i="2"/>
  <c r="BY24" i="2" s="1"/>
  <c r="AH21" i="2"/>
  <c r="AH23" i="2"/>
  <c r="BY23" i="2"/>
  <c r="BX9" i="2"/>
  <c r="BX10" i="2"/>
  <c r="BX11" i="2"/>
  <c r="BX12" i="2"/>
  <c r="BX13" i="2"/>
  <c r="BX14" i="2"/>
  <c r="BX15" i="2"/>
  <c r="BX16" i="2"/>
  <c r="BX17" i="2"/>
  <c r="AG24" i="2"/>
  <c r="AG25" i="2"/>
  <c r="AG26" i="2"/>
  <c r="BX26" i="2" s="1"/>
  <c r="AG27" i="2"/>
  <c r="AG28" i="2"/>
  <c r="AG29" i="2"/>
  <c r="AG30" i="2"/>
  <c r="AG31" i="2"/>
  <c r="AG32" i="2"/>
  <c r="BY32" i="2" s="1"/>
  <c r="AG23" i="2"/>
  <c r="AG22" i="2"/>
  <c r="BX22" i="2" s="1"/>
  <c r="AG21" i="2"/>
  <c r="BX21" i="2" s="1"/>
  <c r="AF32" i="2"/>
  <c r="AF31" i="2"/>
  <c r="AF30" i="2"/>
  <c r="AF29" i="2"/>
  <c r="BX29" i="2" s="1"/>
  <c r="BX8" i="2"/>
  <c r="BX7" i="2"/>
  <c r="BX6" i="2"/>
  <c r="BW17" i="2"/>
  <c r="BW14" i="2"/>
  <c r="BW15" i="2"/>
  <c r="BW16" i="2"/>
  <c r="AF26" i="2"/>
  <c r="AF27" i="2"/>
  <c r="AF28" i="2"/>
  <c r="BW11" i="2"/>
  <c r="BW12" i="2"/>
  <c r="BW13" i="2"/>
  <c r="AF25" i="2"/>
  <c r="AF24" i="2"/>
  <c r="BX24" i="2" s="1"/>
  <c r="AF23" i="2"/>
  <c r="AF22" i="2"/>
  <c r="AF21" i="2"/>
  <c r="BW10" i="2"/>
  <c r="BW9" i="2"/>
  <c r="BW8" i="2"/>
  <c r="BW7" i="2"/>
  <c r="BW6" i="2"/>
  <c r="AE27" i="2"/>
  <c r="AE28" i="2"/>
  <c r="AE29" i="2"/>
  <c r="BW29" i="2" s="1"/>
  <c r="AE30" i="2"/>
  <c r="AE31" i="2"/>
  <c r="AE32" i="2"/>
  <c r="AE24" i="2"/>
  <c r="AE25" i="2"/>
  <c r="AE26" i="2"/>
  <c r="AE23" i="2"/>
  <c r="BV23" i="2" s="1"/>
  <c r="AE22" i="2"/>
  <c r="BV22" i="2"/>
  <c r="BV9" i="2"/>
  <c r="BV10" i="2"/>
  <c r="BV11" i="2"/>
  <c r="BV12" i="2"/>
  <c r="BV13" i="2"/>
  <c r="BV14" i="2"/>
  <c r="BV15" i="2"/>
  <c r="BV16" i="2"/>
  <c r="BV17" i="2"/>
  <c r="BV7" i="2"/>
  <c r="BV8" i="2"/>
  <c r="AD29" i="2"/>
  <c r="BU29" i="2" s="1"/>
  <c r="AD30" i="2"/>
  <c r="BV30" i="2" s="1"/>
  <c r="AD25" i="2"/>
  <c r="AD26" i="2"/>
  <c r="AD23" i="2"/>
  <c r="AD24" i="2"/>
  <c r="AD22" i="2"/>
  <c r="AD21" i="2"/>
  <c r="BU21" i="2" s="1"/>
  <c r="AE21" i="2"/>
  <c r="BV21" i="2"/>
  <c r="BV6" i="2"/>
  <c r="BU16" i="2"/>
  <c r="BU17" i="2"/>
  <c r="AD31" i="2"/>
  <c r="BV31" i="2" s="1"/>
  <c r="AC31" i="2"/>
  <c r="BT31" i="2"/>
  <c r="AD32" i="2"/>
  <c r="AC32" i="2"/>
  <c r="AC29" i="2"/>
  <c r="AC30" i="2"/>
  <c r="BU14" i="2"/>
  <c r="BU15" i="2"/>
  <c r="AC27" i="2"/>
  <c r="AD27" i="2"/>
  <c r="BU27" i="2" s="1"/>
  <c r="AC28" i="2"/>
  <c r="AD28" i="2"/>
  <c r="BU28" i="2"/>
  <c r="BU12" i="2"/>
  <c r="BU13" i="2"/>
  <c r="AC26" i="2"/>
  <c r="BU11" i="2"/>
  <c r="AC24" i="2"/>
  <c r="AC25" i="2"/>
  <c r="BU9" i="2"/>
  <c r="BU10" i="2"/>
  <c r="AC23" i="2"/>
  <c r="BU8" i="2"/>
  <c r="AC21" i="2"/>
  <c r="AB21" i="2"/>
  <c r="AC22" i="2"/>
  <c r="AB22" i="2"/>
  <c r="AB26" i="2"/>
  <c r="BT26" i="2" s="1"/>
  <c r="AB27" i="2"/>
  <c r="BS27" i="2"/>
  <c r="AB28" i="2"/>
  <c r="AB29" i="2"/>
  <c r="AB30" i="2"/>
  <c r="AB31" i="2"/>
  <c r="AB32" i="2"/>
  <c r="BR6" i="2"/>
  <c r="BS6" i="2"/>
  <c r="BT6" i="2"/>
  <c r="BU6" i="2"/>
  <c r="BR7" i="2"/>
  <c r="BS7" i="2"/>
  <c r="BT7" i="2"/>
  <c r="BU7" i="2"/>
  <c r="BR8" i="2"/>
  <c r="BS8" i="2"/>
  <c r="BT8" i="2"/>
  <c r="BR9" i="2"/>
  <c r="BS9" i="2"/>
  <c r="BT9" i="2"/>
  <c r="BR10" i="2"/>
  <c r="BS10" i="2"/>
  <c r="BT10" i="2"/>
  <c r="BR11" i="2"/>
  <c r="BS11" i="2"/>
  <c r="BT11" i="2"/>
  <c r="BR12" i="2"/>
  <c r="BS12" i="2"/>
  <c r="BT12" i="2"/>
  <c r="BR13" i="2"/>
  <c r="BS13" i="2"/>
  <c r="BT13" i="2"/>
  <c r="BR14" i="2"/>
  <c r="BS14" i="2"/>
  <c r="BT14" i="2"/>
  <c r="BR15" i="2"/>
  <c r="BS15" i="2"/>
  <c r="BT15" i="2"/>
  <c r="BR16" i="2"/>
  <c r="BS16" i="2"/>
  <c r="BT16" i="2"/>
  <c r="BR17" i="2"/>
  <c r="BS17" i="2"/>
  <c r="BT17" i="2"/>
  <c r="BQ7" i="2"/>
  <c r="BQ8" i="2"/>
  <c r="BQ9" i="2"/>
  <c r="BQ10" i="2"/>
  <c r="BQ11" i="2"/>
  <c r="BQ12" i="2"/>
  <c r="BQ13" i="2"/>
  <c r="BQ14" i="2"/>
  <c r="BQ15" i="2"/>
  <c r="BQ16" i="2"/>
  <c r="BQ17" i="2"/>
  <c r="BQ6" i="2"/>
  <c r="BC6" i="2"/>
  <c r="BD6" i="2"/>
  <c r="Z21" i="2"/>
  <c r="Y21" i="2"/>
  <c r="AA21" i="2"/>
  <c r="BR21" i="2"/>
  <c r="Z22" i="2"/>
  <c r="BQ22" i="2" s="1"/>
  <c r="Y22" i="2"/>
  <c r="BP22" i="2" s="1"/>
  <c r="AA22" i="2"/>
  <c r="BS22" i="2" s="1"/>
  <c r="Z23" i="2"/>
  <c r="Y23" i="2"/>
  <c r="BQ23" i="2"/>
  <c r="AA23" i="2"/>
  <c r="AB23" i="2"/>
  <c r="Z24" i="2"/>
  <c r="BR24" i="2"/>
  <c r="Y24" i="2"/>
  <c r="AA24" i="2"/>
  <c r="AB24" i="2"/>
  <c r="BS24" i="2" s="1"/>
  <c r="Z25" i="2"/>
  <c r="Y25" i="2"/>
  <c r="AA25" i="2"/>
  <c r="BS25" i="2"/>
  <c r="AB25" i="2"/>
  <c r="BT25" i="2"/>
  <c r="Z26" i="2"/>
  <c r="Y26" i="2"/>
  <c r="AA26" i="2"/>
  <c r="BR26" i="2" s="1"/>
  <c r="Z27" i="2"/>
  <c r="BQ27" i="2" s="1"/>
  <c r="Y27" i="2"/>
  <c r="AA27" i="2"/>
  <c r="BR27" i="2" s="1"/>
  <c r="Z28" i="2"/>
  <c r="BQ28" i="2" s="1"/>
  <c r="AA28" i="2"/>
  <c r="Z29" i="2"/>
  <c r="Y29" i="2"/>
  <c r="BP29" i="2" s="1"/>
  <c r="AA29" i="2"/>
  <c r="Z30" i="2"/>
  <c r="BQ30" i="2" s="1"/>
  <c r="AA30" i="2"/>
  <c r="Z31" i="2"/>
  <c r="BQ31" i="2" s="1"/>
  <c r="Y31" i="2"/>
  <c r="AA31" i="2"/>
  <c r="BS31" i="2" s="1"/>
  <c r="Z32" i="2"/>
  <c r="BR32" i="2" s="1"/>
  <c r="AA32" i="2"/>
  <c r="X23" i="2"/>
  <c r="X25" i="2"/>
  <c r="BP25" i="2"/>
  <c r="X27" i="2"/>
  <c r="Y28" i="2"/>
  <c r="X29" i="2"/>
  <c r="Y30" i="2"/>
  <c r="BP30" i="2" s="1"/>
  <c r="X31" i="2"/>
  <c r="Y32" i="2"/>
  <c r="X21" i="2"/>
  <c r="D5" i="2"/>
  <c r="E5" i="2" s="1"/>
  <c r="F5" i="2" s="1"/>
  <c r="G5" i="2" s="1"/>
  <c r="H5" i="2" s="1"/>
  <c r="I5" i="2" s="1"/>
  <c r="J5" i="2" s="1"/>
  <c r="K5" i="2" s="1"/>
  <c r="L5" i="2" s="1"/>
  <c r="M5" i="2" s="1"/>
  <c r="N5" i="2" s="1"/>
  <c r="BE6" i="2"/>
  <c r="BF6" i="2"/>
  <c r="BG6" i="2"/>
  <c r="BH6" i="2"/>
  <c r="BI6" i="2"/>
  <c r="BJ6" i="2"/>
  <c r="BK6" i="2"/>
  <c r="BL6" i="2"/>
  <c r="BM6" i="2"/>
  <c r="BN6" i="2"/>
  <c r="BO6" i="2"/>
  <c r="BP6" i="2"/>
  <c r="J7" i="2"/>
  <c r="J31" i="2" s="1"/>
  <c r="BB31" i="2" s="1"/>
  <c r="BD7" i="2"/>
  <c r="BE7" i="2"/>
  <c r="BF7" i="2"/>
  <c r="BF22" i="2" s="1"/>
  <c r="BG7" i="2"/>
  <c r="BG22" i="2" s="1"/>
  <c r="BH7" i="2"/>
  <c r="BI7" i="2"/>
  <c r="BJ7" i="2"/>
  <c r="BK7" i="2"/>
  <c r="BL7" i="2"/>
  <c r="BM7" i="2"/>
  <c r="BN7" i="2"/>
  <c r="BO7" i="2"/>
  <c r="BP7" i="2"/>
  <c r="BC8" i="2"/>
  <c r="BD8" i="2"/>
  <c r="BE8" i="2"/>
  <c r="BF8" i="2"/>
  <c r="BG8" i="2"/>
  <c r="BH8" i="2"/>
  <c r="BI8" i="2"/>
  <c r="BJ8" i="2"/>
  <c r="BK8" i="2"/>
  <c r="BL8" i="2"/>
  <c r="BM8" i="2"/>
  <c r="BN8" i="2"/>
  <c r="BO8" i="2"/>
  <c r="BP8" i="2"/>
  <c r="BC9" i="2"/>
  <c r="BD9" i="2"/>
  <c r="BE9" i="2"/>
  <c r="BF9" i="2"/>
  <c r="BG9" i="2"/>
  <c r="BH9" i="2"/>
  <c r="BI9" i="2"/>
  <c r="BJ9" i="2"/>
  <c r="BK9" i="2"/>
  <c r="BL9" i="2"/>
  <c r="BM9" i="2"/>
  <c r="BN9" i="2"/>
  <c r="BO9" i="2"/>
  <c r="BP9" i="2"/>
  <c r="BC10" i="2"/>
  <c r="BD10" i="2"/>
  <c r="BE10" i="2"/>
  <c r="BF10" i="2"/>
  <c r="BG10" i="2"/>
  <c r="BH10" i="2"/>
  <c r="BI10" i="2"/>
  <c r="BJ10" i="2"/>
  <c r="BK10" i="2"/>
  <c r="BL10" i="2"/>
  <c r="BM10" i="2"/>
  <c r="BN10" i="2"/>
  <c r="BO10" i="2"/>
  <c r="BP10" i="2"/>
  <c r="BC11" i="2"/>
  <c r="BD11" i="2"/>
  <c r="BE11" i="2"/>
  <c r="BF11" i="2"/>
  <c r="BG11" i="2"/>
  <c r="BH11" i="2"/>
  <c r="BI11" i="2"/>
  <c r="BJ11" i="2"/>
  <c r="BK11" i="2"/>
  <c r="BL11" i="2"/>
  <c r="BM11" i="2"/>
  <c r="BN11" i="2"/>
  <c r="BO11" i="2"/>
  <c r="BP11" i="2"/>
  <c r="H12" i="2"/>
  <c r="BA12" i="2" s="1"/>
  <c r="BC12" i="2"/>
  <c r="BD12" i="2"/>
  <c r="BE12" i="2"/>
  <c r="BF12" i="2"/>
  <c r="BG12" i="2"/>
  <c r="BH12" i="2"/>
  <c r="BI12" i="2"/>
  <c r="BJ12" i="2"/>
  <c r="BK12" i="2"/>
  <c r="BL12" i="2"/>
  <c r="BM12" i="2"/>
  <c r="BN12" i="2"/>
  <c r="BO12" i="2"/>
  <c r="BP12" i="2"/>
  <c r="BC13" i="2"/>
  <c r="BD13" i="2"/>
  <c r="BE13" i="2"/>
  <c r="BE28" i="2" s="1"/>
  <c r="BF13" i="2"/>
  <c r="BG13" i="2"/>
  <c r="BH13" i="2"/>
  <c r="BI13" i="2"/>
  <c r="BJ13" i="2"/>
  <c r="BK13" i="2"/>
  <c r="BL13" i="2"/>
  <c r="BM13" i="2"/>
  <c r="BN13" i="2"/>
  <c r="BO13" i="2"/>
  <c r="BP13" i="2"/>
  <c r="H14" i="2"/>
  <c r="H31" i="2" s="1"/>
  <c r="BC14" i="2"/>
  <c r="BD14" i="2"/>
  <c r="BE14" i="2"/>
  <c r="BF14" i="2"/>
  <c r="BG14" i="2"/>
  <c r="BH14" i="2"/>
  <c r="BI14" i="2"/>
  <c r="BJ14" i="2"/>
  <c r="BK14" i="2"/>
  <c r="BL14" i="2"/>
  <c r="BM14" i="2"/>
  <c r="BN14" i="2"/>
  <c r="BO14" i="2"/>
  <c r="BP14" i="2"/>
  <c r="BC15" i="2"/>
  <c r="BD15" i="2"/>
  <c r="BE15" i="2"/>
  <c r="BF15" i="2"/>
  <c r="BG15" i="2"/>
  <c r="BH15" i="2"/>
  <c r="BI15" i="2"/>
  <c r="BJ15" i="2"/>
  <c r="BK15" i="2"/>
  <c r="BL15" i="2"/>
  <c r="BM15" i="2"/>
  <c r="BN15" i="2"/>
  <c r="BO15" i="2"/>
  <c r="BP15" i="2"/>
  <c r="BC16" i="2"/>
  <c r="BD16" i="2"/>
  <c r="BE16" i="2"/>
  <c r="BF16" i="2"/>
  <c r="BG16" i="2"/>
  <c r="BH16" i="2"/>
  <c r="BI16" i="2"/>
  <c r="BJ16" i="2"/>
  <c r="BK16" i="2"/>
  <c r="BL16" i="2"/>
  <c r="BM16" i="2"/>
  <c r="BN16" i="2"/>
  <c r="BO16" i="2"/>
  <c r="BP16" i="2"/>
  <c r="BC17" i="2"/>
  <c r="BD17" i="2"/>
  <c r="BE17" i="2"/>
  <c r="BF17" i="2"/>
  <c r="BG17" i="2"/>
  <c r="BH17" i="2"/>
  <c r="BI17" i="2"/>
  <c r="BJ17" i="2"/>
  <c r="BK17" i="2"/>
  <c r="BL17" i="2"/>
  <c r="BM17" i="2"/>
  <c r="BN17" i="2"/>
  <c r="BO17" i="2"/>
  <c r="BP17" i="2"/>
  <c r="D20" i="2"/>
  <c r="E20" i="2" s="1"/>
  <c r="F20" i="2" s="1"/>
  <c r="G20" i="2" s="1"/>
  <c r="H20" i="2" s="1"/>
  <c r="I20" i="2" s="1"/>
  <c r="J20" i="2" s="1"/>
  <c r="K20" i="2" s="1"/>
  <c r="L20" i="2" s="1"/>
  <c r="M20" i="2" s="1"/>
  <c r="N20" i="2" s="1"/>
  <c r="C21" i="2"/>
  <c r="D21" i="2"/>
  <c r="E21" i="2"/>
  <c r="F21" i="2"/>
  <c r="G21" i="2"/>
  <c r="AY21" i="2" s="1"/>
  <c r="H21" i="2"/>
  <c r="I21" i="2"/>
  <c r="BB21" i="2" s="1"/>
  <c r="J21" i="2"/>
  <c r="K21" i="2"/>
  <c r="BC21" i="2"/>
  <c r="L21" i="2"/>
  <c r="BD21" i="2" s="1"/>
  <c r="M21" i="2"/>
  <c r="N21" i="2"/>
  <c r="BF21" i="2" s="1"/>
  <c r="O21" i="2"/>
  <c r="BG21" i="2" s="1"/>
  <c r="P21" i="2"/>
  <c r="Q21" i="2"/>
  <c r="R21" i="2"/>
  <c r="S21" i="2"/>
  <c r="BJ21" i="2" s="1"/>
  <c r="T21" i="2"/>
  <c r="U21" i="2"/>
  <c r="V21" i="2"/>
  <c r="W21" i="2"/>
  <c r="BN21" i="2" s="1"/>
  <c r="C22" i="2"/>
  <c r="D22" i="2"/>
  <c r="E22" i="2"/>
  <c r="F22" i="2"/>
  <c r="G22" i="2"/>
  <c r="H22" i="2"/>
  <c r="I22" i="2"/>
  <c r="K22" i="2"/>
  <c r="L22" i="2"/>
  <c r="M22" i="2"/>
  <c r="N22" i="2"/>
  <c r="O22" i="2"/>
  <c r="P22" i="2"/>
  <c r="BH22" i="2" s="1"/>
  <c r="Q22" i="2"/>
  <c r="BI22" i="2" s="1"/>
  <c r="R22" i="2"/>
  <c r="S22" i="2"/>
  <c r="BK22" i="2" s="1"/>
  <c r="T22" i="2"/>
  <c r="U22" i="2"/>
  <c r="BL22" i="2" s="1"/>
  <c r="V22" i="2"/>
  <c r="BM22" i="2" s="1"/>
  <c r="W22" i="2"/>
  <c r="BN22" i="2" s="1"/>
  <c r="X22" i="2"/>
  <c r="C23" i="2"/>
  <c r="D23" i="2"/>
  <c r="AV23" i="2"/>
  <c r="E23" i="2"/>
  <c r="F23" i="2"/>
  <c r="G23" i="2"/>
  <c r="AY23" i="2" s="1"/>
  <c r="H23" i="2"/>
  <c r="AZ23" i="2" s="1"/>
  <c r="I23" i="2"/>
  <c r="K23" i="2"/>
  <c r="BD23" i="2"/>
  <c r="L23" i="2"/>
  <c r="M23" i="2"/>
  <c r="BE23" i="2"/>
  <c r="N23" i="2"/>
  <c r="O23" i="2"/>
  <c r="BH23" i="2" s="1"/>
  <c r="P23" i="2"/>
  <c r="Q23" i="2"/>
  <c r="R23" i="2"/>
  <c r="BI23" i="2"/>
  <c r="S23" i="2"/>
  <c r="BJ23" i="2"/>
  <c r="T23" i="2"/>
  <c r="U23" i="2"/>
  <c r="BL23" i="2" s="1"/>
  <c r="V23" i="2"/>
  <c r="W23" i="2"/>
  <c r="BO23" i="2" s="1"/>
  <c r="C24" i="2"/>
  <c r="D24" i="2"/>
  <c r="AV24" i="2" s="1"/>
  <c r="AW24" i="2"/>
  <c r="E24" i="2"/>
  <c r="F24" i="2"/>
  <c r="G24" i="2"/>
  <c r="AZ24" i="2"/>
  <c r="AY24" i="2"/>
  <c r="H24" i="2"/>
  <c r="I24" i="2"/>
  <c r="BA24" i="2"/>
  <c r="K24" i="2"/>
  <c r="L24" i="2"/>
  <c r="M24" i="2"/>
  <c r="N24" i="2"/>
  <c r="BF24" i="2" s="1"/>
  <c r="O24" i="2"/>
  <c r="BG24" i="2" s="1"/>
  <c r="P24" i="2"/>
  <c r="Q24" i="2"/>
  <c r="BI24" i="2" s="1"/>
  <c r="R24" i="2"/>
  <c r="S24" i="2"/>
  <c r="BK24" i="2" s="1"/>
  <c r="T24" i="2"/>
  <c r="U24" i="2"/>
  <c r="BL24" i="2" s="1"/>
  <c r="V24" i="2"/>
  <c r="BM24" i="2"/>
  <c r="W24" i="2"/>
  <c r="X24" i="2"/>
  <c r="BP24" i="2" s="1"/>
  <c r="C25" i="2"/>
  <c r="D25" i="2"/>
  <c r="AV25" i="2"/>
  <c r="E25" i="2"/>
  <c r="F25" i="2"/>
  <c r="AX25" i="2" s="1"/>
  <c r="G25" i="2"/>
  <c r="AY25" i="2" s="1"/>
  <c r="H25" i="2"/>
  <c r="BA25" i="2" s="1"/>
  <c r="I25" i="2"/>
  <c r="K25" i="2"/>
  <c r="BC25" i="2" s="1"/>
  <c r="L25" i="2"/>
  <c r="M25" i="2"/>
  <c r="BE25" i="2"/>
  <c r="N25" i="2"/>
  <c r="BF25" i="2" s="1"/>
  <c r="O25" i="2"/>
  <c r="BH25" i="2"/>
  <c r="P25" i="2"/>
  <c r="Q25" i="2"/>
  <c r="R25" i="2"/>
  <c r="S25" i="2"/>
  <c r="BJ25" i="2"/>
  <c r="T25" i="2"/>
  <c r="U25" i="2"/>
  <c r="BL25" i="2" s="1"/>
  <c r="V25" i="2"/>
  <c r="BM25" i="2" s="1"/>
  <c r="W25" i="2"/>
  <c r="BO25" i="2"/>
  <c r="C26" i="2"/>
  <c r="D26" i="2"/>
  <c r="AV26" i="2" s="1"/>
  <c r="E26" i="2"/>
  <c r="AW26" i="2"/>
  <c r="F26" i="2"/>
  <c r="AX26" i="2"/>
  <c r="G26" i="2"/>
  <c r="AY26" i="2" s="1"/>
  <c r="H26" i="2"/>
  <c r="I26" i="2"/>
  <c r="BA26" i="2"/>
  <c r="K26" i="2"/>
  <c r="BC26" i="2"/>
  <c r="L26" i="2"/>
  <c r="M26" i="2"/>
  <c r="N26" i="2"/>
  <c r="BF26" i="2" s="1"/>
  <c r="O26" i="2"/>
  <c r="P26" i="2"/>
  <c r="BH26" i="2" s="1"/>
  <c r="Q26" i="2"/>
  <c r="BI26" i="2"/>
  <c r="R26" i="2"/>
  <c r="S26" i="2"/>
  <c r="T26" i="2"/>
  <c r="U26" i="2"/>
  <c r="BL26" i="2"/>
  <c r="V26" i="2"/>
  <c r="W26" i="2"/>
  <c r="BN26" i="2" s="1"/>
  <c r="X26" i="2"/>
  <c r="C27" i="2"/>
  <c r="D27" i="2"/>
  <c r="AV27" i="2" s="1"/>
  <c r="E27" i="2"/>
  <c r="AW27" i="2" s="1"/>
  <c r="F27" i="2"/>
  <c r="AX27" i="2"/>
  <c r="G27" i="2"/>
  <c r="AY27" i="2"/>
  <c r="I27" i="2"/>
  <c r="BA27" i="2" s="1"/>
  <c r="K27" i="2"/>
  <c r="L27" i="2"/>
  <c r="BD27" i="2" s="1"/>
  <c r="M27" i="2"/>
  <c r="BF27" i="2" s="1"/>
  <c r="N27" i="2"/>
  <c r="O27" i="2"/>
  <c r="BG27" i="2"/>
  <c r="P27" i="2"/>
  <c r="BH27" i="2" s="1"/>
  <c r="Q27" i="2"/>
  <c r="R27" i="2"/>
  <c r="BI27" i="2" s="1"/>
  <c r="S27" i="2"/>
  <c r="BJ27" i="2" s="1"/>
  <c r="T27" i="2"/>
  <c r="BK27" i="2"/>
  <c r="U27" i="2"/>
  <c r="BL27" i="2"/>
  <c r="V27" i="2"/>
  <c r="BM27" i="2"/>
  <c r="W27" i="2"/>
  <c r="BN27" i="2" s="1"/>
  <c r="C28" i="2"/>
  <c r="D28" i="2"/>
  <c r="E28" i="2"/>
  <c r="F28" i="2"/>
  <c r="G28" i="2"/>
  <c r="I28" i="2"/>
  <c r="K28" i="2"/>
  <c r="L28" i="2"/>
  <c r="M28" i="2"/>
  <c r="N28" i="2"/>
  <c r="O28" i="2"/>
  <c r="BG28" i="2" s="1"/>
  <c r="P28" i="2"/>
  <c r="Q28" i="2"/>
  <c r="R28" i="2"/>
  <c r="BI28" i="2" s="1"/>
  <c r="S28" i="2"/>
  <c r="BJ28" i="2" s="1"/>
  <c r="T28" i="2"/>
  <c r="BK28" i="2" s="1"/>
  <c r="U28" i="2"/>
  <c r="V28" i="2"/>
  <c r="BM28" i="2" s="1"/>
  <c r="W28" i="2"/>
  <c r="X28" i="2"/>
  <c r="BO28" i="2" s="1"/>
  <c r="C29" i="2"/>
  <c r="D29" i="2"/>
  <c r="AV29" i="2" s="1"/>
  <c r="E29" i="2"/>
  <c r="F29" i="2"/>
  <c r="AX29" i="2" s="1"/>
  <c r="G29" i="2"/>
  <c r="I29" i="2"/>
  <c r="K29" i="2"/>
  <c r="BC29" i="2" s="1"/>
  <c r="BD29" i="2"/>
  <c r="L29" i="2"/>
  <c r="M29" i="2"/>
  <c r="BE29" i="2" s="1"/>
  <c r="N29" i="2"/>
  <c r="O29" i="2"/>
  <c r="BG29" i="2" s="1"/>
  <c r="P29" i="2"/>
  <c r="Q29" i="2"/>
  <c r="R29" i="2"/>
  <c r="BI29" i="2" s="1"/>
  <c r="S29" i="2"/>
  <c r="BJ29" i="2" s="1"/>
  <c r="T29" i="2"/>
  <c r="U29" i="2"/>
  <c r="BL29" i="2"/>
  <c r="V29" i="2"/>
  <c r="BM29" i="2"/>
  <c r="W29" i="2"/>
  <c r="BO29" i="2" s="1"/>
  <c r="C30" i="2"/>
  <c r="D30" i="2"/>
  <c r="AV30" i="2" s="1"/>
  <c r="E30" i="2"/>
  <c r="F30" i="2"/>
  <c r="AX30" i="2" s="1"/>
  <c r="G30" i="2"/>
  <c r="AY30" i="2" s="1"/>
  <c r="I30" i="2"/>
  <c r="K30" i="2"/>
  <c r="BC30" i="2"/>
  <c r="L30" i="2"/>
  <c r="BD30" i="2"/>
  <c r="M30" i="2"/>
  <c r="BE30" i="2" s="1"/>
  <c r="N30" i="2"/>
  <c r="O30" i="2"/>
  <c r="BG30" i="2"/>
  <c r="P30" i="2"/>
  <c r="BH30" i="2" s="1"/>
  <c r="Q30" i="2"/>
  <c r="R30" i="2"/>
  <c r="BI30" i="2" s="1"/>
  <c r="S30" i="2"/>
  <c r="BK30" i="2" s="1"/>
  <c r="T30" i="2"/>
  <c r="U30" i="2"/>
  <c r="V30" i="2"/>
  <c r="BM30" i="2" s="1"/>
  <c r="W30" i="2"/>
  <c r="BN30" i="2" s="1"/>
  <c r="BO30" i="2"/>
  <c r="X30" i="2"/>
  <c r="C31" i="2"/>
  <c r="D31" i="2"/>
  <c r="E31" i="2"/>
  <c r="AW31" i="2" s="1"/>
  <c r="F31" i="2"/>
  <c r="AX31" i="2" s="1"/>
  <c r="G31" i="2"/>
  <c r="AY31" i="2"/>
  <c r="I31" i="2"/>
  <c r="K31" i="2"/>
  <c r="L31" i="2"/>
  <c r="BD31" i="2" s="1"/>
  <c r="M31" i="2"/>
  <c r="BE31" i="2" s="1"/>
  <c r="N31" i="2"/>
  <c r="BF31" i="2" s="1"/>
  <c r="O31" i="2"/>
  <c r="P31" i="2"/>
  <c r="BH31" i="2"/>
  <c r="Q31" i="2"/>
  <c r="BI31" i="2" s="1"/>
  <c r="R31" i="2"/>
  <c r="S31" i="2"/>
  <c r="BJ31" i="2"/>
  <c r="T31" i="2"/>
  <c r="U31" i="2"/>
  <c r="BL31" i="2" s="1"/>
  <c r="V31" i="2"/>
  <c r="BM31" i="2" s="1"/>
  <c r="W31" i="2"/>
  <c r="BO31" i="2" s="1"/>
  <c r="C32" i="2"/>
  <c r="D32" i="2"/>
  <c r="AV32" i="2" s="1"/>
  <c r="E32" i="2"/>
  <c r="F32" i="2"/>
  <c r="AY32" i="2" s="1"/>
  <c r="G32" i="2"/>
  <c r="I32" i="2"/>
  <c r="K32" i="2"/>
  <c r="L32" i="2"/>
  <c r="BD32" i="2" s="1"/>
  <c r="M32" i="2"/>
  <c r="BE32" i="2"/>
  <c r="N32" i="2"/>
  <c r="BF32" i="2"/>
  <c r="O32" i="2"/>
  <c r="BG32" i="2" s="1"/>
  <c r="P32" i="2"/>
  <c r="BH32" i="2" s="1"/>
  <c r="Q32" i="2"/>
  <c r="R32" i="2"/>
  <c r="BI32" i="2" s="1"/>
  <c r="S32" i="2"/>
  <c r="BJ32" i="2" s="1"/>
  <c r="T32" i="2"/>
  <c r="U32" i="2"/>
  <c r="BL32" i="2" s="1"/>
  <c r="V32" i="2"/>
  <c r="W32" i="2"/>
  <c r="X32" i="2"/>
  <c r="BP32" i="2" s="1"/>
  <c r="BT23" i="2"/>
  <c r="BU22" i="2"/>
  <c r="BQ26" i="2"/>
  <c r="BK31" i="2"/>
  <c r="BV27" i="2"/>
  <c r="BQ32" i="2"/>
  <c r="BP26" i="2"/>
  <c r="BS23" i="2"/>
  <c r="BV28" i="2"/>
  <c r="BP21" i="2"/>
  <c r="BT21" i="2"/>
  <c r="BS28" i="2"/>
  <c r="BW32" i="2"/>
  <c r="BT28" i="2"/>
  <c r="BQ25" i="2"/>
  <c r="BT24" i="2"/>
  <c r="BQ21" i="2"/>
  <c r="BX23" i="2"/>
  <c r="AX24" i="2"/>
  <c r="BH21" i="2"/>
  <c r="BW26" i="2"/>
  <c r="BV26" i="2"/>
  <c r="BX28" i="2"/>
  <c r="BW28" i="2"/>
  <c r="BZ28" i="2"/>
  <c r="BS30" i="2"/>
  <c r="BV32" i="2"/>
  <c r="BW27" i="2"/>
  <c r="J22" i="2"/>
  <c r="BU25" i="2"/>
  <c r="BA14" i="2"/>
  <c r="J26" i="2"/>
  <c r="BB26" i="2"/>
  <c r="BW25" i="2"/>
  <c r="BZ21" i="2"/>
  <c r="BI25" i="2"/>
  <c r="BR29" i="2"/>
  <c r="BR30" i="2"/>
  <c r="J28" i="2"/>
  <c r="BP31" i="2"/>
  <c r="BT32" i="2"/>
  <c r="BW31" i="2"/>
  <c r="BZ22" i="2"/>
  <c r="BZ29" i="2"/>
  <c r="CA32" i="2"/>
  <c r="BS32" i="2"/>
  <c r="J23" i="2"/>
  <c r="BC23" i="2" s="1"/>
  <c r="BX30" i="2"/>
  <c r="BP23" i="2"/>
  <c r="J32" i="2"/>
  <c r="BB32" i="2"/>
  <c r="BW22" i="2"/>
  <c r="AV31" i="2"/>
  <c r="BJ26" i="2"/>
  <c r="BN24" i="2"/>
  <c r="BR25" i="2"/>
  <c r="BT22" i="2"/>
  <c r="BU23" i="2"/>
  <c r="BX25" i="2"/>
  <c r="BY22" i="2"/>
  <c r="BZ24" i="2"/>
  <c r="J30" i="2"/>
  <c r="BB30" i="2"/>
  <c r="J25" i="2"/>
  <c r="BB25" i="2" s="1"/>
  <c r="J24" i="2"/>
  <c r="BB24" i="2" s="1"/>
  <c r="J29" i="2"/>
  <c r="BB29" i="2" s="1"/>
  <c r="BW21" i="2"/>
  <c r="AZ22" i="2"/>
  <c r="BE27" i="2"/>
  <c r="BH29" i="2"/>
  <c r="BE26" i="2"/>
  <c r="BE24" i="2"/>
  <c r="AX23" i="2"/>
  <c r="BO22" i="2"/>
  <c r="BR22" i="2"/>
  <c r="BU32" i="2"/>
  <c r="BY25" i="2"/>
  <c r="AX22" i="2"/>
  <c r="BC24" i="2"/>
  <c r="BS29" i="2"/>
  <c r="BB7" i="2"/>
  <c r="BB22" i="2" s="1"/>
  <c r="J27" i="2"/>
  <c r="BC27" i="2" s="1"/>
  <c r="BC7" i="2"/>
  <c r="BC22" i="2" s="1"/>
  <c r="AW23" i="2"/>
  <c r="BT29" i="2"/>
  <c r="BM21" i="2"/>
  <c r="BK26" i="2"/>
  <c r="BD26" i="2"/>
  <c r="AZ25" i="2"/>
  <c r="BN23" i="2"/>
  <c r="BA23" i="2"/>
  <c r="BP27" i="2"/>
  <c r="BR23" i="2"/>
  <c r="BT30" i="2"/>
  <c r="BU24" i="2"/>
  <c r="BV25" i="2"/>
  <c r="BX31" i="2"/>
  <c r="BX27" i="2"/>
  <c r="BZ31" i="2"/>
  <c r="CB31" i="2"/>
  <c r="BL30" i="2"/>
  <c r="BN29" i="2"/>
  <c r="BM26" i="2"/>
  <c r="BD24" i="2"/>
  <c r="BS21" i="2"/>
  <c r="BY27" i="2"/>
  <c r="BN25" i="2"/>
  <c r="AY29" i="2"/>
  <c r="BN32" i="2"/>
  <c r="AZ14" i="2"/>
  <c r="BV24" i="2"/>
  <c r="BY21" i="2"/>
  <c r="AX28" i="2"/>
  <c r="CA28" i="2"/>
  <c r="BY28" i="2"/>
  <c r="BZ27" i="2"/>
  <c r="CA25" i="2"/>
  <c r="CB30" i="2"/>
  <c r="CB24" i="2"/>
  <c r="BZ25" i="2"/>
  <c r="BZ32" i="2"/>
  <c r="CA26" i="2"/>
  <c r="CA23" i="2"/>
  <c r="BB23" i="2"/>
  <c r="BK32" i="2"/>
  <c r="AW29" i="2"/>
  <c r="BT27" i="2"/>
  <c r="CC21" i="2"/>
  <c r="BW23" i="2"/>
  <c r="BC32" i="2"/>
  <c r="BF23" i="2"/>
  <c r="BZ23" i="2"/>
  <c r="BK25" i="2"/>
  <c r="CB27" i="2"/>
  <c r="BW30" i="2"/>
  <c r="BI21" i="2"/>
  <c r="H28" i="2"/>
  <c r="BK23" i="2"/>
  <c r="AX32" i="2"/>
  <c r="BQ24" i="2"/>
  <c r="BF29" i="2"/>
  <c r="AZ12" i="2"/>
  <c r="BG25" i="2"/>
  <c r="AW25" i="2"/>
  <c r="BO21" i="2"/>
  <c r="BQ29" i="2"/>
  <c r="BU26" i="2"/>
  <c r="BZ26" i="2"/>
  <c r="BP28" i="2"/>
  <c r="H27" i="2"/>
  <c r="AZ27" i="2"/>
  <c r="BZ30" i="2"/>
  <c r="AW21" i="2" l="1"/>
  <c r="BA21" i="2"/>
  <c r="BA28" i="2"/>
  <c r="BK21" i="2"/>
  <c r="BA22" i="2"/>
  <c r="AX21" i="2"/>
  <c r="BD28" i="2"/>
  <c r="BF28" i="2"/>
  <c r="BE22" i="2"/>
  <c r="BB28" i="2"/>
  <c r="AZ28" i="2"/>
  <c r="BC28" i="2"/>
  <c r="BD22" i="2"/>
  <c r="BC31" i="2"/>
  <c r="AZ31" i="2"/>
  <c r="BA31" i="2"/>
  <c r="BE21" i="2"/>
  <c r="AV21" i="2"/>
  <c r="BJ30" i="2"/>
  <c r="BS26" i="2"/>
  <c r="AZ21" i="2"/>
  <c r="BU31" i="2"/>
  <c r="CF21" i="2"/>
  <c r="CG21" i="2"/>
  <c r="BB27" i="2"/>
  <c r="BO27" i="2"/>
  <c r="BK29" i="2"/>
  <c r="BO26" i="2"/>
  <c r="AZ26" i="2"/>
  <c r="BJ24" i="2"/>
  <c r="CF23" i="2"/>
  <c r="CG23" i="2"/>
  <c r="BU30" i="2"/>
  <c r="CC29" i="2"/>
  <c r="CF25" i="2"/>
  <c r="CG25" i="2"/>
  <c r="BH28" i="2"/>
  <c r="BL21" i="2"/>
  <c r="BM23" i="2"/>
  <c r="BG23" i="2"/>
  <c r="BR28" i="2"/>
  <c r="CC25" i="2"/>
  <c r="CE32" i="2"/>
  <c r="CF26" i="2"/>
  <c r="CG26" i="2"/>
  <c r="BM32" i="2"/>
  <c r="AW32" i="2"/>
  <c r="BN28" i="2"/>
  <c r="BG26" i="2"/>
  <c r="AW30" i="2"/>
  <c r="BO32" i="2"/>
  <c r="BF30" i="2"/>
  <c r="BD25" i="2"/>
  <c r="BJ22" i="2"/>
  <c r="BR31" i="2"/>
  <c r="BW24" i="2"/>
  <c r="CF29" i="2"/>
  <c r="CG29" i="2"/>
  <c r="CF28" i="2"/>
  <c r="CG28" i="2"/>
  <c r="BV29" i="2"/>
  <c r="BL28" i="2"/>
  <c r="BO24" i="2"/>
  <c r="BH24" i="2"/>
  <c r="CE22" i="2"/>
  <c r="CF27" i="2"/>
  <c r="CG27" i="2"/>
  <c r="H29" i="2"/>
  <c r="AZ29" i="2" s="1"/>
  <c r="H30" i="2"/>
  <c r="BN31" i="2"/>
  <c r="BG31" i="2"/>
  <c r="CB28" i="2"/>
  <c r="CD21" i="2"/>
  <c r="H32" i="2"/>
  <c r="BX32" i="2"/>
  <c r="CB26" i="2"/>
  <c r="CE29" i="2"/>
  <c r="CB21" i="2"/>
  <c r="CD22" i="2"/>
  <c r="CD24" i="2"/>
  <c r="CB29" i="2"/>
  <c r="CD28" i="2"/>
  <c r="CE27" i="2"/>
  <c r="CE31" i="2"/>
  <c r="CE26" i="2"/>
  <c r="CD25" i="2"/>
  <c r="CE21" i="2"/>
  <c r="CE23" i="2"/>
  <c r="CE30" i="2"/>
  <c r="AZ30" i="2" l="1"/>
  <c r="BA30" i="2"/>
  <c r="BA32" i="2"/>
  <c r="AZ32" i="2"/>
  <c r="BA29" i="2"/>
</calcChain>
</file>

<file path=xl/sharedStrings.xml><?xml version="1.0" encoding="utf-8"?>
<sst xmlns="http://schemas.openxmlformats.org/spreadsheetml/2006/main" count="158" uniqueCount="87">
  <si>
    <t>1993</t>
  </si>
  <si>
    <t>1994</t>
  </si>
  <si>
    <t>1995</t>
  </si>
  <si>
    <t>82/81</t>
  </si>
  <si>
    <t>83/82</t>
  </si>
  <si>
    <t>84/83</t>
  </si>
  <si>
    <t>85/84</t>
  </si>
  <si>
    <t>86/85</t>
  </si>
  <si>
    <t>87/86</t>
  </si>
  <si>
    <t>88/87</t>
  </si>
  <si>
    <t>89/88</t>
  </si>
  <si>
    <t>90/89</t>
  </si>
  <si>
    <t>91/90</t>
  </si>
  <si>
    <t>92/91</t>
  </si>
  <si>
    <t>93/92</t>
  </si>
  <si>
    <t>94/93</t>
  </si>
  <si>
    <t>96/95</t>
  </si>
  <si>
    <t>97/96</t>
  </si>
  <si>
    <t>98/97</t>
  </si>
  <si>
    <t xml:space="preserve"> 91/90</t>
  </si>
  <si>
    <t xml:space="preserve"> 92/91</t>
  </si>
  <si>
    <t>Ocak</t>
  </si>
  <si>
    <t>Şubat</t>
  </si>
  <si>
    <t>Mart</t>
  </si>
  <si>
    <t>Nisan</t>
  </si>
  <si>
    <t>Mayıs</t>
  </si>
  <si>
    <t>Haziran</t>
  </si>
  <si>
    <t>Temmuz</t>
  </si>
  <si>
    <t>Ağustos</t>
  </si>
  <si>
    <t>Eylül</t>
  </si>
  <si>
    <t>Ekim</t>
  </si>
  <si>
    <t>Kasım</t>
  </si>
  <si>
    <t>Aralık</t>
  </si>
  <si>
    <t xml:space="preserve">       A y l ı k</t>
  </si>
  <si>
    <t xml:space="preserve">       M o n t h l y</t>
  </si>
  <si>
    <t>Yüzde Değişme</t>
  </si>
  <si>
    <t>Percentage Change</t>
  </si>
  <si>
    <t xml:space="preserve"> February</t>
  </si>
  <si>
    <t xml:space="preserve"> March</t>
  </si>
  <si>
    <t xml:space="preserve"> April</t>
  </si>
  <si>
    <t xml:space="preserve"> May</t>
  </si>
  <si>
    <t xml:space="preserve"> June</t>
  </si>
  <si>
    <t xml:space="preserve"> July</t>
  </si>
  <si>
    <t xml:space="preserve"> August</t>
  </si>
  <si>
    <t xml:space="preserve"> September</t>
  </si>
  <si>
    <t xml:space="preserve"> October</t>
  </si>
  <si>
    <t xml:space="preserve"> November</t>
  </si>
  <si>
    <t xml:space="preserve"> December</t>
  </si>
  <si>
    <t xml:space="preserve"> January</t>
  </si>
  <si>
    <t>99/98</t>
  </si>
  <si>
    <t>1996</t>
  </si>
  <si>
    <t>1997</t>
  </si>
  <si>
    <t>00/99</t>
  </si>
  <si>
    <t>01/00</t>
  </si>
  <si>
    <t>02/01</t>
  </si>
  <si>
    <t>03/02</t>
  </si>
  <si>
    <t>05/04</t>
  </si>
  <si>
    <t>(Milyon Dolar)</t>
  </si>
  <si>
    <t>(In Millions of Dollars)</t>
  </si>
  <si>
    <t>Kaynak: TÜİK</t>
  </si>
  <si>
    <t>Source: TURKSTAT</t>
  </si>
  <si>
    <t>06/05</t>
  </si>
  <si>
    <t>Kümülatif</t>
  </si>
  <si>
    <t>Cumulative</t>
  </si>
  <si>
    <t>07/06</t>
  </si>
  <si>
    <t>08/07</t>
  </si>
  <si>
    <t>09/08</t>
  </si>
  <si>
    <t>10/09</t>
  </si>
  <si>
    <t>11/10</t>
  </si>
  <si>
    <t>12/11</t>
  </si>
  <si>
    <t>13/12</t>
  </si>
  <si>
    <t>14/13</t>
  </si>
  <si>
    <t>15/14</t>
  </si>
  <si>
    <t>16/15</t>
  </si>
  <si>
    <t>17/16</t>
  </si>
  <si>
    <t>18/17</t>
  </si>
  <si>
    <t>19/18</t>
  </si>
  <si>
    <t>Tablo: V.11- İhracat  *</t>
  </si>
  <si>
    <t>Table: V.11- Exports **</t>
  </si>
  <si>
    <t>20/19</t>
  </si>
  <si>
    <t xml:space="preserve">*2013 yılı öncesi veriler Özel Ticaret Sistemine göre verilmektedir. </t>
  </si>
  <si>
    <t>21/20</t>
  </si>
  <si>
    <t>22/21</t>
  </si>
  <si>
    <t>**Data before 2013 is given according to Special Trade System</t>
  </si>
  <si>
    <t>23/22</t>
  </si>
  <si>
    <t>24/23</t>
  </si>
  <si>
    <t>25/24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</si>
</sst>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_);\(#,##0.0\)"/>
    <numFmt numFmtId="165" formatCode="0.0_)"/>
    <numFmt numFmtId="166" formatCode="#,##0.0"/>
    <numFmt numFmtId="167" formatCode="0_)"/>
    <numFmt numFmtId="168" formatCode="#\ ###\ ##0"/>
    <numFmt numFmtId="169" formatCode="#\ ###\ ###"/>
  </numFmts>
  <fonts count="13" x14ac:knownFonts="1">
    <font>
      <sz val="10"/>
      <name val="Arial"/>
      <charset val="162"/>
    </font>
    <font>
      <b/>
      <sz val="12"/>
      <name val="Arial TUR"/>
      <family val="2"/>
      <charset val="162"/>
    </font>
    <font>
      <sz val="12"/>
      <name val="Arial TUR"/>
      <family val="2"/>
      <charset val="162"/>
    </font>
    <font>
      <b/>
      <sz val="16"/>
      <name val="Arial Tur"/>
      <family val="2"/>
      <charset val="162"/>
    </font>
    <font>
      <b/>
      <sz val="14"/>
      <name val="Arial Tur"/>
      <family val="2"/>
      <charset val="162"/>
    </font>
    <font>
      <sz val="14"/>
      <name val="Arial TUR"/>
      <family val="2"/>
      <charset val="162"/>
    </font>
    <font>
      <b/>
      <sz val="17"/>
      <name val="Arial Tur"/>
      <family val="2"/>
      <charset val="162"/>
    </font>
    <font>
      <sz val="17"/>
      <name val="Arial Tur"/>
      <family val="2"/>
      <charset val="162"/>
    </font>
    <font>
      <b/>
      <sz val="18"/>
      <name val="Arial Tur"/>
      <family val="2"/>
      <charset val="162"/>
    </font>
    <font>
      <b/>
      <sz val="8"/>
      <name val="Arial"/>
      <family val="2"/>
    </font>
    <font>
      <sz val="10"/>
      <name val="Arial"/>
      <family val="2"/>
      <charset val="162"/>
    </font>
    <font>
      <sz val="10"/>
      <name val="Arial Tur"/>
      <family val="2"/>
      <charset val="162"/>
    </font>
    <font>
      <sz val="9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106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164" fontId="2" fillId="0" borderId="0" xfId="0" applyNumberFormat="1" applyFont="1" applyProtection="1"/>
    <xf numFmtId="165" fontId="2" fillId="0" borderId="0" xfId="0" applyNumberFormat="1" applyFont="1" applyProtection="1"/>
    <xf numFmtId="0" fontId="2" fillId="0" borderId="0" xfId="0" quotePrefix="1" applyFont="1" applyAlignment="1">
      <alignment horizontal="left"/>
    </xf>
    <xf numFmtId="167" fontId="2" fillId="0" borderId="0" xfId="0" applyNumberFormat="1" applyFont="1" applyProtection="1"/>
    <xf numFmtId="0" fontId="2" fillId="0" borderId="0" xfId="0" applyFont="1" applyAlignment="1">
      <alignment horizontal="right"/>
    </xf>
    <xf numFmtId="0" fontId="3" fillId="0" borderId="0" xfId="0" quotePrefix="1" applyFont="1" applyAlignment="1">
      <alignment horizontal="left"/>
    </xf>
    <xf numFmtId="166" fontId="1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fill"/>
    </xf>
    <xf numFmtId="165" fontId="2" fillId="0" borderId="0" xfId="0" quotePrefix="1" applyNumberFormat="1" applyFont="1" applyAlignment="1" applyProtection="1">
      <alignment horizontal="left"/>
    </xf>
    <xf numFmtId="165" fontId="2" fillId="0" borderId="0" xfId="0" applyNumberFormat="1" applyFont="1" applyAlignment="1" applyProtection="1">
      <alignment horizontal="fill"/>
    </xf>
    <xf numFmtId="164" fontId="2" fillId="0" borderId="0" xfId="0" applyNumberFormat="1" applyFont="1" applyAlignment="1" applyProtection="1">
      <alignment horizontal="fill"/>
    </xf>
    <xf numFmtId="167" fontId="2" fillId="0" borderId="0" xfId="0" applyNumberFormat="1" applyFont="1" applyAlignment="1" applyProtection="1">
      <alignment horizontal="fill"/>
    </xf>
    <xf numFmtId="166" fontId="2" fillId="0" borderId="0" xfId="0" applyNumberFormat="1" applyFont="1"/>
    <xf numFmtId="0" fontId="4" fillId="0" borderId="1" xfId="0" applyFont="1" applyBorder="1"/>
    <xf numFmtId="0" fontId="4" fillId="0" borderId="2" xfId="0" quotePrefix="1" applyFont="1" applyBorder="1" applyAlignment="1">
      <alignment horizontal="left"/>
    </xf>
    <xf numFmtId="0" fontId="4" fillId="0" borderId="2" xfId="0" applyFont="1" applyBorder="1"/>
    <xf numFmtId="166" fontId="4" fillId="0" borderId="2" xfId="0" applyNumberFormat="1" applyFont="1" applyBorder="1"/>
    <xf numFmtId="0" fontId="5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5" fillId="0" borderId="6" xfId="0" applyFont="1" applyBorder="1"/>
    <xf numFmtId="166" fontId="4" fillId="0" borderId="5" xfId="0" applyNumberFormat="1" applyFont="1" applyBorder="1"/>
    <xf numFmtId="0" fontId="4" fillId="0" borderId="0" xfId="0" applyFont="1"/>
    <xf numFmtId="0" fontId="4" fillId="0" borderId="7" xfId="0" applyFont="1" applyBorder="1"/>
    <xf numFmtId="0" fontId="4" fillId="0" borderId="8" xfId="0" applyFont="1" applyBorder="1"/>
    <xf numFmtId="166" fontId="5" fillId="0" borderId="5" xfId="0" applyNumberFormat="1" applyFont="1" applyBorder="1" applyProtection="1"/>
    <xf numFmtId="166" fontId="5" fillId="0" borderId="0" xfId="0" applyNumberFormat="1" applyFont="1" applyBorder="1" applyProtection="1"/>
    <xf numFmtId="0" fontId="2" fillId="0" borderId="6" xfId="0" applyFont="1" applyBorder="1"/>
    <xf numFmtId="166" fontId="2" fillId="0" borderId="6" xfId="0" applyNumberFormat="1" applyFont="1" applyBorder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Border="1"/>
    <xf numFmtId="164" fontId="1" fillId="0" borderId="0" xfId="0" applyNumberFormat="1" applyFont="1" applyBorder="1"/>
    <xf numFmtId="166" fontId="2" fillId="0" borderId="2" xfId="0" applyNumberFormat="1" applyFont="1" applyBorder="1"/>
    <xf numFmtId="0" fontId="2" fillId="0" borderId="2" xfId="0" applyFont="1" applyBorder="1"/>
    <xf numFmtId="0" fontId="8" fillId="0" borderId="9" xfId="0" applyFont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0" fontId="6" fillId="0" borderId="2" xfId="0" quotePrefix="1" applyFont="1" applyBorder="1" applyAlignment="1">
      <alignment horizontal="left"/>
    </xf>
    <xf numFmtId="0" fontId="6" fillId="0" borderId="2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/>
    <xf numFmtId="0" fontId="6" fillId="0" borderId="4" xfId="0" applyFont="1" applyBorder="1"/>
    <xf numFmtId="0" fontId="6" fillId="0" borderId="4" xfId="0" quotePrefix="1" applyFont="1" applyBorder="1" applyAlignment="1">
      <alignment horizontal="left"/>
    </xf>
    <xf numFmtId="0" fontId="6" fillId="0" borderId="10" xfId="0" applyFont="1" applyBorder="1"/>
    <xf numFmtId="166" fontId="7" fillId="0" borderId="0" xfId="0" applyNumberFormat="1" applyFont="1" applyBorder="1" applyProtection="1"/>
    <xf numFmtId="3" fontId="7" fillId="0" borderId="0" xfId="0" applyNumberFormat="1" applyFont="1" applyBorder="1" applyProtection="1"/>
    <xf numFmtId="165" fontId="7" fillId="0" borderId="0" xfId="0" applyNumberFormat="1" applyFont="1" applyBorder="1" applyProtection="1"/>
    <xf numFmtId="169" fontId="9" fillId="0" borderId="0" xfId="0" applyNumberFormat="1" applyFont="1" applyAlignment="1">
      <alignment vertical="justify"/>
    </xf>
    <xf numFmtId="169" fontId="9" fillId="0" borderId="0" xfId="0" applyNumberFormat="1" applyFont="1" applyBorder="1" applyAlignment="1" applyProtection="1">
      <alignment horizontal="right" vertical="justify"/>
    </xf>
    <xf numFmtId="0" fontId="3" fillId="0" borderId="0" xfId="0" quotePrefix="1" applyFont="1" applyAlignment="1">
      <alignment horizontal="right"/>
    </xf>
    <xf numFmtId="0" fontId="4" fillId="0" borderId="0" xfId="0" applyFont="1" applyBorder="1"/>
    <xf numFmtId="166" fontId="7" fillId="0" borderId="0" xfId="0" applyNumberFormat="1" applyFont="1" applyBorder="1" applyAlignment="1" applyProtection="1">
      <alignment horizontal="right"/>
    </xf>
    <xf numFmtId="0" fontId="8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quotePrefix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0" fontId="5" fillId="0" borderId="0" xfId="0" applyFont="1" applyBorder="1"/>
    <xf numFmtId="166" fontId="4" fillId="0" borderId="0" xfId="0" applyNumberFormat="1" applyFont="1" applyBorder="1"/>
    <xf numFmtId="0" fontId="6" fillId="0" borderId="1" xfId="0" applyFont="1" applyBorder="1"/>
    <xf numFmtId="166" fontId="5" fillId="0" borderId="2" xfId="0" applyNumberFormat="1" applyFont="1" applyBorder="1" applyProtection="1"/>
    <xf numFmtId="166" fontId="7" fillId="0" borderId="2" xfId="0" applyNumberFormat="1" applyFont="1" applyBorder="1" applyProtection="1"/>
    <xf numFmtId="165" fontId="7" fillId="0" borderId="2" xfId="0" applyNumberFormat="1" applyFont="1" applyBorder="1" applyProtection="1"/>
    <xf numFmtId="166" fontId="7" fillId="0" borderId="2" xfId="0" applyNumberFormat="1" applyFont="1" applyBorder="1" applyAlignment="1" applyProtection="1">
      <alignment horizontal="right"/>
    </xf>
    <xf numFmtId="166" fontId="7" fillId="0" borderId="5" xfId="0" applyNumberFormat="1" applyFont="1" applyBorder="1" applyProtection="1"/>
    <xf numFmtId="165" fontId="7" fillId="0" borderId="5" xfId="0" applyNumberFormat="1" applyFont="1" applyBorder="1" applyProtection="1"/>
    <xf numFmtId="166" fontId="7" fillId="0" borderId="5" xfId="0" applyNumberFormat="1" applyFont="1" applyBorder="1" applyAlignment="1" applyProtection="1">
      <alignment horizontal="right"/>
    </xf>
    <xf numFmtId="0" fontId="6" fillId="0" borderId="5" xfId="0" applyFont="1" applyBorder="1"/>
    <xf numFmtId="0" fontId="3" fillId="0" borderId="0" xfId="0" quotePrefix="1" applyFont="1" applyAlignment="1"/>
    <xf numFmtId="0" fontId="4" fillId="0" borderId="0" xfId="0" applyFont="1" applyBorder="1" applyAlignment="1">
      <alignment horizontal="left"/>
    </xf>
    <xf numFmtId="165" fontId="4" fillId="0" borderId="0" xfId="0" applyNumberFormat="1" applyFont="1" applyBorder="1" applyProtection="1"/>
    <xf numFmtId="166" fontId="7" fillId="0" borderId="6" xfId="0" applyNumberFormat="1" applyFont="1" applyBorder="1" applyProtection="1"/>
    <xf numFmtId="49" fontId="8" fillId="0" borderId="9" xfId="0" applyNumberFormat="1" applyFont="1" applyBorder="1" applyAlignment="1">
      <alignment horizontal="right"/>
    </xf>
    <xf numFmtId="166" fontId="7" fillId="0" borderId="6" xfId="0" applyNumberFormat="1" applyFont="1" applyBorder="1" applyAlignment="1" applyProtection="1">
      <alignment horizontal="right"/>
    </xf>
    <xf numFmtId="49" fontId="8" fillId="0" borderId="2" xfId="0" applyNumberFormat="1" applyFont="1" applyBorder="1" applyAlignment="1">
      <alignment horizontal="right"/>
    </xf>
    <xf numFmtId="0" fontId="6" fillId="0" borderId="2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11" fillId="0" borderId="0" xfId="0" quotePrefix="1" applyFont="1" applyAlignment="1">
      <alignment horizontal="left"/>
    </xf>
    <xf numFmtId="0" fontId="4" fillId="0" borderId="11" xfId="0" applyFont="1" applyBorder="1"/>
    <xf numFmtId="168" fontId="12" fillId="0" borderId="11" xfId="1" applyNumberFormat="1" applyFont="1" applyFill="1" applyBorder="1" applyAlignment="1">
      <alignment horizontal="right"/>
    </xf>
    <xf numFmtId="3" fontId="7" fillId="0" borderId="6" xfId="0" applyNumberFormat="1" applyFont="1" applyBorder="1" applyProtection="1"/>
    <xf numFmtId="3" fontId="7" fillId="0" borderId="2" xfId="0" applyNumberFormat="1" applyFont="1" applyBorder="1" applyProtection="1"/>
    <xf numFmtId="0" fontId="11" fillId="2" borderId="0" xfId="0" quotePrefix="1" applyFont="1" applyFill="1" applyAlignment="1">
      <alignment horizontal="left"/>
    </xf>
    <xf numFmtId="0" fontId="6" fillId="0" borderId="0" xfId="0" quotePrefix="1" applyFont="1" applyBorder="1" applyAlignment="1">
      <alignment horizontal="left"/>
    </xf>
    <xf numFmtId="0" fontId="6" fillId="0" borderId="0" xfId="0" quotePrefix="1" applyFont="1" applyBorder="1" applyAlignment="1">
      <alignment horizontal="center"/>
    </xf>
    <xf numFmtId="3" fontId="7" fillId="0" borderId="12" xfId="0" applyNumberFormat="1" applyFont="1" applyBorder="1" applyProtection="1"/>
    <xf numFmtId="165" fontId="7" fillId="0" borderId="12" xfId="0" applyNumberFormat="1" applyFont="1" applyBorder="1" applyProtection="1"/>
    <xf numFmtId="166" fontId="7" fillId="0" borderId="12" xfId="0" applyNumberFormat="1" applyFont="1" applyBorder="1" applyProtection="1"/>
    <xf numFmtId="166" fontId="7" fillId="0" borderId="12" xfId="0" applyNumberFormat="1" applyFont="1" applyBorder="1" applyAlignment="1" applyProtection="1">
      <alignment horizontal="right"/>
    </xf>
    <xf numFmtId="0" fontId="8" fillId="0" borderId="13" xfId="0" applyFont="1" applyBorder="1" applyAlignment="1">
      <alignment horizontal="right"/>
    </xf>
    <xf numFmtId="49" fontId="8" fillId="0" borderId="14" xfId="0" applyNumberFormat="1" applyFont="1" applyBorder="1" applyAlignment="1">
      <alignment horizontal="right"/>
    </xf>
    <xf numFmtId="49" fontId="8" fillId="0" borderId="5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 wrapText="1"/>
    </xf>
    <xf numFmtId="0" fontId="3" fillId="0" borderId="5" xfId="0" quotePrefix="1" applyFont="1" applyBorder="1" applyAlignment="1">
      <alignment horizontal="right"/>
    </xf>
    <xf numFmtId="0" fontId="6" fillId="0" borderId="1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</cellXfs>
  <cellStyles count="2">
    <cellStyle name="Comma 2 2" xfId="1" xr:uid="{00000000-0005-0000-0000-000000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DH38"/>
  <sheetViews>
    <sheetView tabSelected="1" view="pageBreakPreview" zoomScale="50" zoomScaleNormal="55" zoomScaleSheetLayoutView="50" workbookViewId="0">
      <selection activeCell="AT23" sqref="AT23"/>
    </sheetView>
  </sheetViews>
  <sheetFormatPr defaultColWidth="12.5546875" defaultRowHeight="15" x14ac:dyDescent="0.25"/>
  <cols>
    <col min="1" max="1" width="0.5546875" style="3" customWidth="1"/>
    <col min="2" max="2" width="17.44140625" style="3" customWidth="1"/>
    <col min="3" max="17" width="15.5546875" style="3" hidden="1" customWidth="1"/>
    <col min="18" max="19" width="15.5546875" style="17" hidden="1" customWidth="1"/>
    <col min="20" max="20" width="15.5546875" style="3" hidden="1" customWidth="1"/>
    <col min="21" max="21" width="17.5546875" style="3" hidden="1" customWidth="1"/>
    <col min="22" max="22" width="20.44140625" style="3" hidden="1" customWidth="1"/>
    <col min="23" max="23" width="22.88671875" style="3" hidden="1" customWidth="1"/>
    <col min="24" max="25" width="20.44140625" style="3" hidden="1" customWidth="1"/>
    <col min="26" max="26" width="18.5546875" style="3" hidden="1" customWidth="1"/>
    <col min="27" max="36" width="17.44140625" style="3" hidden="1" customWidth="1"/>
    <col min="37" max="38" width="17.44140625" style="3" bestFit="1" customWidth="1"/>
    <col min="39" max="40" width="17.44140625" style="3" customWidth="1"/>
    <col min="41" max="42" width="20.5546875" style="3" customWidth="1"/>
    <col min="43" max="46" width="17" style="3" customWidth="1"/>
    <col min="47" max="47" width="7.44140625" style="3" customWidth="1"/>
    <col min="48" max="59" width="15.5546875" style="3" hidden="1" customWidth="1"/>
    <col min="60" max="60" width="0.109375" style="3" hidden="1" customWidth="1"/>
    <col min="61" max="64" width="15.5546875" style="3" hidden="1" customWidth="1"/>
    <col min="65" max="65" width="17.5546875" style="3" hidden="1" customWidth="1"/>
    <col min="66" max="66" width="13.44140625" style="3" hidden="1" customWidth="1"/>
    <col min="67" max="67" width="10.5546875" style="3" hidden="1" customWidth="1"/>
    <col min="68" max="68" width="13.5546875" style="3" hidden="1" customWidth="1"/>
    <col min="69" max="71" width="11.44140625" style="3" hidden="1" customWidth="1"/>
    <col min="72" max="80" width="10.109375" style="3" hidden="1" customWidth="1"/>
    <col min="81" max="83" width="10.109375" style="3" customWidth="1"/>
    <col min="84" max="89" width="12.5546875" style="3" customWidth="1"/>
    <col min="90" max="90" width="21.5546875" style="3" bestFit="1" customWidth="1"/>
    <col min="91" max="91" width="28.109375" style="3" bestFit="1" customWidth="1"/>
    <col min="92" max="16384" width="12.5546875" style="3"/>
  </cols>
  <sheetData>
    <row r="1" spans="2:112" ht="32.1" customHeight="1" x14ac:dyDescent="0.4">
      <c r="B1" s="9" t="s">
        <v>77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0"/>
      <c r="S1" s="10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CL1" s="77"/>
      <c r="CM1" s="57" t="s">
        <v>57</v>
      </c>
    </row>
    <row r="2" spans="2:112" ht="32.1" customHeight="1" x14ac:dyDescent="0.4">
      <c r="B2" s="11" t="s">
        <v>78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7"/>
      <c r="Q2" s="1"/>
      <c r="R2" s="10"/>
      <c r="S2" s="10"/>
      <c r="T2" s="38"/>
      <c r="U2" s="38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37"/>
      <c r="BL2" s="37"/>
      <c r="BM2" s="37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02" t="s">
        <v>58</v>
      </c>
      <c r="CM2" s="102"/>
    </row>
    <row r="3" spans="2:112" ht="32.1" customHeight="1" x14ac:dyDescent="0.4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2"/>
      <c r="Q3" s="20"/>
      <c r="R3" s="39"/>
      <c r="S3" s="21"/>
      <c r="T3" s="40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105" t="s">
        <v>33</v>
      </c>
      <c r="AL3" s="105"/>
      <c r="AM3" s="105"/>
      <c r="AN3" s="105"/>
      <c r="AO3" s="105"/>
      <c r="AP3" s="105"/>
      <c r="AQ3" s="105"/>
      <c r="AR3" s="105"/>
      <c r="AS3" s="105"/>
      <c r="AT3" s="105"/>
      <c r="AU3" s="42"/>
      <c r="AV3" s="42"/>
      <c r="AW3" s="42"/>
      <c r="AX3" s="42"/>
      <c r="AY3" s="42"/>
      <c r="AZ3" s="42"/>
      <c r="BA3" s="42"/>
      <c r="BB3" s="42"/>
      <c r="BC3" s="42"/>
      <c r="BD3" s="43"/>
      <c r="BE3" s="42"/>
      <c r="BF3" s="44"/>
      <c r="BG3" s="45"/>
      <c r="BH3" s="42"/>
      <c r="BI3" s="43"/>
      <c r="BJ3" s="42"/>
      <c r="BK3" s="43"/>
      <c r="BL3" s="43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105" t="s">
        <v>35</v>
      </c>
      <c r="CD3" s="105"/>
      <c r="CE3" s="105"/>
      <c r="CF3" s="105"/>
      <c r="CG3" s="105"/>
      <c r="CH3" s="105"/>
      <c r="CI3" s="105"/>
      <c r="CJ3" s="105"/>
      <c r="CK3" s="105"/>
      <c r="CL3" s="20"/>
      <c r="CM3" s="23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</row>
    <row r="4" spans="2:112" ht="41.25" customHeight="1" x14ac:dyDescent="0.4"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6"/>
      <c r="Q4" s="25"/>
      <c r="R4" s="34"/>
      <c r="S4" s="27"/>
      <c r="T4" s="33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101" t="s">
        <v>34</v>
      </c>
      <c r="AL4" s="101"/>
      <c r="AM4" s="101"/>
      <c r="AN4" s="101"/>
      <c r="AO4" s="101"/>
      <c r="AP4" s="101"/>
      <c r="AQ4" s="101"/>
      <c r="AR4" s="101"/>
      <c r="AS4" s="101"/>
      <c r="AT4" s="101"/>
      <c r="AU4" s="47"/>
      <c r="AV4" s="47"/>
      <c r="AW4" s="47"/>
      <c r="AX4" s="47"/>
      <c r="AY4" s="47"/>
      <c r="AZ4" s="47"/>
      <c r="BA4" s="47"/>
      <c r="BB4" s="47"/>
      <c r="BC4" s="47"/>
      <c r="BD4" s="48"/>
      <c r="BE4" s="47"/>
      <c r="BF4" s="47"/>
      <c r="BG4" s="46"/>
      <c r="BH4" s="47"/>
      <c r="BI4" s="48"/>
      <c r="BJ4" s="47"/>
      <c r="BK4" s="48"/>
      <c r="BL4" s="48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101" t="s">
        <v>36</v>
      </c>
      <c r="CD4" s="101"/>
      <c r="CE4" s="101"/>
      <c r="CF4" s="101"/>
      <c r="CG4" s="101"/>
      <c r="CH4" s="101"/>
      <c r="CI4" s="101"/>
      <c r="CJ4" s="101"/>
      <c r="CK4" s="101"/>
      <c r="CL4" s="58"/>
      <c r="CM4" s="29"/>
      <c r="CR4" s="6"/>
      <c r="DB4" s="6"/>
    </row>
    <row r="5" spans="2:112" ht="32.1" customHeight="1" x14ac:dyDescent="0.4">
      <c r="B5" s="24"/>
      <c r="C5" s="61">
        <v>1981</v>
      </c>
      <c r="D5" s="61">
        <f t="shared" ref="D5:N5" si="0">C5+1</f>
        <v>1982</v>
      </c>
      <c r="E5" s="61">
        <f t="shared" si="0"/>
        <v>1983</v>
      </c>
      <c r="F5" s="61">
        <f t="shared" si="0"/>
        <v>1984</v>
      </c>
      <c r="G5" s="61">
        <f t="shared" si="0"/>
        <v>1985</v>
      </c>
      <c r="H5" s="61">
        <f t="shared" si="0"/>
        <v>1986</v>
      </c>
      <c r="I5" s="61">
        <f t="shared" si="0"/>
        <v>1987</v>
      </c>
      <c r="J5" s="61">
        <f t="shared" si="0"/>
        <v>1988</v>
      </c>
      <c r="K5" s="61">
        <f t="shared" si="0"/>
        <v>1989</v>
      </c>
      <c r="L5" s="61">
        <f t="shared" si="0"/>
        <v>1990</v>
      </c>
      <c r="M5" s="61">
        <f t="shared" si="0"/>
        <v>1991</v>
      </c>
      <c r="N5" s="61">
        <f t="shared" si="0"/>
        <v>1992</v>
      </c>
      <c r="O5" s="61" t="s">
        <v>0</v>
      </c>
      <c r="P5" s="61" t="s">
        <v>1</v>
      </c>
      <c r="Q5" s="61" t="s">
        <v>2</v>
      </c>
      <c r="R5" s="62" t="s">
        <v>50</v>
      </c>
      <c r="S5" s="62" t="s">
        <v>51</v>
      </c>
      <c r="T5" s="61">
        <v>1998</v>
      </c>
      <c r="U5" s="60">
        <v>1999</v>
      </c>
      <c r="V5" s="60">
        <v>2000</v>
      </c>
      <c r="W5" s="60">
        <v>2001</v>
      </c>
      <c r="X5" s="60">
        <v>2002</v>
      </c>
      <c r="Y5" s="60">
        <v>2004</v>
      </c>
      <c r="Z5" s="60">
        <v>2005</v>
      </c>
      <c r="AA5" s="60">
        <v>2006</v>
      </c>
      <c r="AB5" s="41">
        <v>2007</v>
      </c>
      <c r="AC5" s="41">
        <v>2008</v>
      </c>
      <c r="AD5" s="41">
        <v>2009</v>
      </c>
      <c r="AE5" s="41">
        <v>2010</v>
      </c>
      <c r="AF5" s="41">
        <v>2011</v>
      </c>
      <c r="AG5" s="41">
        <v>2012</v>
      </c>
      <c r="AH5" s="41">
        <v>2013</v>
      </c>
      <c r="AI5" s="41">
        <v>2014</v>
      </c>
      <c r="AJ5" s="41">
        <v>2015</v>
      </c>
      <c r="AK5" s="41">
        <v>2016</v>
      </c>
      <c r="AL5" s="41">
        <v>2017</v>
      </c>
      <c r="AM5" s="41">
        <v>2018</v>
      </c>
      <c r="AN5" s="41">
        <v>2019</v>
      </c>
      <c r="AO5" s="41">
        <v>2020</v>
      </c>
      <c r="AP5" s="41">
        <v>2021</v>
      </c>
      <c r="AQ5" s="41">
        <v>2022</v>
      </c>
      <c r="AR5" s="41">
        <v>2023</v>
      </c>
      <c r="AS5" s="98">
        <v>2024</v>
      </c>
      <c r="AT5" s="98">
        <v>2025</v>
      </c>
      <c r="AU5" s="60"/>
      <c r="AV5" s="63" t="s">
        <v>3</v>
      </c>
      <c r="AW5" s="63" t="s">
        <v>4</v>
      </c>
      <c r="AX5" s="63" t="s">
        <v>5</v>
      </c>
      <c r="AY5" s="63" t="s">
        <v>6</v>
      </c>
      <c r="AZ5" s="63" t="s">
        <v>7</v>
      </c>
      <c r="BA5" s="63" t="s">
        <v>8</v>
      </c>
      <c r="BB5" s="63" t="s">
        <v>9</v>
      </c>
      <c r="BC5" s="63" t="s">
        <v>10</v>
      </c>
      <c r="BD5" s="63" t="s">
        <v>11</v>
      </c>
      <c r="BE5" s="63" t="s">
        <v>12</v>
      </c>
      <c r="BF5" s="63" t="s">
        <v>13</v>
      </c>
      <c r="BG5" s="63" t="s">
        <v>14</v>
      </c>
      <c r="BH5" s="63" t="s">
        <v>15</v>
      </c>
      <c r="BI5" s="63" t="s">
        <v>16</v>
      </c>
      <c r="BJ5" s="63" t="s">
        <v>17</v>
      </c>
      <c r="BK5" s="63" t="s">
        <v>18</v>
      </c>
      <c r="BL5" s="63" t="s">
        <v>49</v>
      </c>
      <c r="BM5" s="60" t="s">
        <v>52</v>
      </c>
      <c r="BN5" s="64" t="s">
        <v>53</v>
      </c>
      <c r="BO5" s="64" t="s">
        <v>54</v>
      </c>
      <c r="BP5" s="64" t="s">
        <v>55</v>
      </c>
      <c r="BQ5" s="65" t="s">
        <v>56</v>
      </c>
      <c r="BR5" s="65" t="s">
        <v>61</v>
      </c>
      <c r="BS5" s="65" t="s">
        <v>64</v>
      </c>
      <c r="BT5" s="81" t="s">
        <v>65</v>
      </c>
      <c r="BU5" s="81" t="s">
        <v>66</v>
      </c>
      <c r="BV5" s="81" t="s">
        <v>67</v>
      </c>
      <c r="BW5" s="81" t="s">
        <v>68</v>
      </c>
      <c r="BX5" s="81" t="s">
        <v>69</v>
      </c>
      <c r="BY5" s="81" t="s">
        <v>70</v>
      </c>
      <c r="BZ5" s="81" t="s">
        <v>71</v>
      </c>
      <c r="CA5" s="81" t="s">
        <v>72</v>
      </c>
      <c r="CB5" s="81" t="s">
        <v>73</v>
      </c>
      <c r="CC5" s="81" t="s">
        <v>74</v>
      </c>
      <c r="CD5" s="81" t="s">
        <v>75</v>
      </c>
      <c r="CE5" s="83" t="s">
        <v>76</v>
      </c>
      <c r="CF5" s="81" t="s">
        <v>79</v>
      </c>
      <c r="CG5" s="83" t="s">
        <v>81</v>
      </c>
      <c r="CH5" s="83" t="s">
        <v>82</v>
      </c>
      <c r="CI5" s="83" t="s">
        <v>84</v>
      </c>
      <c r="CJ5" s="99" t="s">
        <v>85</v>
      </c>
      <c r="CK5" s="99" t="s">
        <v>86</v>
      </c>
      <c r="CL5" s="58"/>
      <c r="CM5" s="29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8"/>
      <c r="CZ5" s="8"/>
      <c r="DA5" s="8"/>
      <c r="DB5" s="8"/>
      <c r="DC5" s="8"/>
      <c r="DD5" s="8"/>
      <c r="DE5" s="8"/>
      <c r="DF5" s="8"/>
      <c r="DG5" s="8"/>
    </row>
    <row r="6" spans="2:112" ht="32.1" customHeight="1" x14ac:dyDescent="0.4">
      <c r="B6" s="68" t="s">
        <v>21</v>
      </c>
      <c r="C6" s="69">
        <v>410.6</v>
      </c>
      <c r="D6" s="69">
        <v>446.1</v>
      </c>
      <c r="E6" s="69">
        <v>478.1</v>
      </c>
      <c r="F6" s="69">
        <v>541.29999999999995</v>
      </c>
      <c r="G6" s="69">
        <v>668.1</v>
      </c>
      <c r="H6" s="69">
        <v>626.29999999999995</v>
      </c>
      <c r="I6" s="69">
        <v>658.36</v>
      </c>
      <c r="J6" s="69">
        <v>905.5</v>
      </c>
      <c r="K6" s="69">
        <v>771.55700000000002</v>
      </c>
      <c r="L6" s="69">
        <v>1024.7950000000001</v>
      </c>
      <c r="M6" s="69">
        <v>1068.0609999999999</v>
      </c>
      <c r="N6" s="69">
        <v>1222.9000000000001</v>
      </c>
      <c r="O6" s="69">
        <v>1273.913</v>
      </c>
      <c r="P6" s="69">
        <v>1312.7380000000001</v>
      </c>
      <c r="Q6" s="69">
        <v>1549.711</v>
      </c>
      <c r="R6" s="69">
        <v>1752.4390000000001</v>
      </c>
      <c r="S6" s="69">
        <v>2044.415</v>
      </c>
      <c r="T6" s="69">
        <v>2193.866</v>
      </c>
      <c r="U6" s="70">
        <v>1883.3150000000001</v>
      </c>
      <c r="V6" s="70">
        <v>2123.098</v>
      </c>
      <c r="W6" s="70">
        <v>2236.402</v>
      </c>
      <c r="X6" s="70">
        <v>2607.319661</v>
      </c>
      <c r="Y6" s="70">
        <v>4619.6608399999996</v>
      </c>
      <c r="Z6" s="70">
        <v>4997.279724</v>
      </c>
      <c r="AA6" s="70">
        <v>5133.0488809999997</v>
      </c>
      <c r="AB6" s="70">
        <v>6564.5597929999994</v>
      </c>
      <c r="AC6" s="70">
        <v>10632.207041</v>
      </c>
      <c r="AD6" s="70">
        <v>7884.4935240000013</v>
      </c>
      <c r="AE6" s="70">
        <v>7828.748058000001</v>
      </c>
      <c r="AF6" s="70">
        <v>9551.0846390000006</v>
      </c>
      <c r="AG6" s="70">
        <v>10348.187166</v>
      </c>
      <c r="AH6" s="52">
        <v>12263.324263</v>
      </c>
      <c r="AI6" s="52">
        <v>13056.096761999999</v>
      </c>
      <c r="AJ6" s="52">
        <v>12910.127484999999</v>
      </c>
      <c r="AK6" s="53">
        <v>9956.568792</v>
      </c>
      <c r="AL6" s="53">
        <v>11738.727563999999</v>
      </c>
      <c r="AM6" s="53">
        <v>13080.096761999999</v>
      </c>
      <c r="AN6" s="53">
        <v>13874.826012</v>
      </c>
      <c r="AO6" s="53">
        <v>14701.346982000001</v>
      </c>
      <c r="AP6" s="53">
        <v>15001.108587999999</v>
      </c>
      <c r="AQ6" s="53">
        <v>17553.745067000003</v>
      </c>
      <c r="AR6" s="53">
        <v>19331.708504999999</v>
      </c>
      <c r="AS6" s="53">
        <v>20001.141662000002</v>
      </c>
      <c r="AT6" s="53">
        <v>21159.627543999999</v>
      </c>
      <c r="AU6" s="47"/>
      <c r="AV6" s="71">
        <f t="shared" ref="AV6:AV17" si="1">100*D6/C6-100</f>
        <v>8.6458840720896148</v>
      </c>
      <c r="AW6" s="71">
        <f t="shared" ref="AW6:AW17" si="2">100*E6/D6-100</f>
        <v>7.1732795337368316</v>
      </c>
      <c r="AX6" s="71">
        <f t="shared" ref="AX6:AX17" si="3">100*F6/E6-100</f>
        <v>13.218991842710707</v>
      </c>
      <c r="AY6" s="71">
        <f t="shared" ref="AY6:AY17" si="4">100*G6/F6-100</f>
        <v>23.425087751708858</v>
      </c>
      <c r="AZ6" s="71">
        <f t="shared" ref="AZ6:AZ17" si="5">100*H6/G6-100</f>
        <v>-6.2565484208950863</v>
      </c>
      <c r="BA6" s="71">
        <f t="shared" ref="BA6:BA17" si="6">100*I6/H6-100</f>
        <v>5.1189525786364385</v>
      </c>
      <c r="BB6" s="71">
        <f t="shared" ref="BB6:BB17" si="7">IF(J6=0,0,100*J6/I6-100)</f>
        <v>37.538732608299398</v>
      </c>
      <c r="BC6" s="71">
        <f t="shared" ref="BC6:BC17" si="8">IF(K6=0,0,100*K6/J6-100)</f>
        <v>-14.792159028161237</v>
      </c>
      <c r="BD6" s="71">
        <f t="shared" ref="BD6:BD17" si="9">IF(L6=0,0,100*L6/K6-100)</f>
        <v>32.821683945580162</v>
      </c>
      <c r="BE6" s="71">
        <f t="shared" ref="BE6:BE17" si="10">IF(M6=0,0,100*M6/L6-100)</f>
        <v>4.2219175542425376</v>
      </c>
      <c r="BF6" s="71">
        <f t="shared" ref="BF6:BF17" si="11">IF(N6=0,0,100*N6/M6-100)</f>
        <v>14.49720568394504</v>
      </c>
      <c r="BG6" s="70">
        <f t="shared" ref="BG6:BG17" si="12">IF(O6=0,0,100*O6/N6-100)</f>
        <v>4.1714776351296052</v>
      </c>
      <c r="BH6" s="70">
        <f t="shared" ref="BH6:BH17" si="13">IF(P6=0,0,100*P6/O6-100)</f>
        <v>3.047696349750737</v>
      </c>
      <c r="BI6" s="70">
        <f t="shared" ref="BI6:BN6" si="14">IF(R6=0,0,100*R6/Q6-100)</f>
        <v>13.08166490397241</v>
      </c>
      <c r="BJ6" s="70">
        <f t="shared" si="14"/>
        <v>16.661122013376783</v>
      </c>
      <c r="BK6" s="70">
        <f t="shared" si="14"/>
        <v>7.3102085437643609</v>
      </c>
      <c r="BL6" s="70">
        <f t="shared" si="14"/>
        <v>-14.155422436921853</v>
      </c>
      <c r="BM6" s="70">
        <f t="shared" si="14"/>
        <v>12.731964647443462</v>
      </c>
      <c r="BN6" s="70">
        <f t="shared" si="14"/>
        <v>5.3367296281189169</v>
      </c>
      <c r="BO6" s="72">
        <f t="shared" ref="BO6:BO17" si="15">+X6/W6*100-100</f>
        <v>16.585464554225936</v>
      </c>
      <c r="BP6" s="72" t="e">
        <f>+#REF!/X6*100-100</f>
        <v>#REF!</v>
      </c>
      <c r="BQ6" s="72">
        <f t="shared" ref="BQ6:BX6" si="16">+Z6/Y6*100-100</f>
        <v>8.1741689937567088</v>
      </c>
      <c r="BR6" s="72">
        <f t="shared" si="16"/>
        <v>2.716861262497531</v>
      </c>
      <c r="BS6" s="72">
        <f t="shared" si="16"/>
        <v>27.888121566477636</v>
      </c>
      <c r="BT6" s="72">
        <f t="shared" si="16"/>
        <v>61.963747399139578</v>
      </c>
      <c r="BU6" s="72">
        <f t="shared" si="16"/>
        <v>-25.843303336778945</v>
      </c>
      <c r="BV6" s="72">
        <f t="shared" si="16"/>
        <v>-0.70702659378581245</v>
      </c>
      <c r="BW6" s="72">
        <f t="shared" si="16"/>
        <v>22.000153386466252</v>
      </c>
      <c r="BX6" s="72">
        <f t="shared" si="16"/>
        <v>8.3456754612474668</v>
      </c>
      <c r="BY6" s="72">
        <v>10.952004392843648</v>
      </c>
      <c r="BZ6" s="72">
        <f t="shared" ref="BZ6:CK8" si="17">+AI6/AH6*100-100</f>
        <v>6.46458074497707</v>
      </c>
      <c r="CA6" s="72">
        <f t="shared" si="17"/>
        <v>-1.1180162008667622</v>
      </c>
      <c r="CB6" s="72">
        <f t="shared" si="17"/>
        <v>-22.877842968101405</v>
      </c>
      <c r="CC6" s="72">
        <f t="shared" si="17"/>
        <v>17.89932665791396</v>
      </c>
      <c r="CD6" s="72">
        <f t="shared" si="17"/>
        <v>11.42687050778548</v>
      </c>
      <c r="CE6" s="72">
        <f t="shared" si="17"/>
        <v>6.0758667497692329</v>
      </c>
      <c r="CF6" s="72">
        <f t="shared" si="17"/>
        <v>5.9569825905215907</v>
      </c>
      <c r="CG6" s="72">
        <f t="shared" si="17"/>
        <v>2.0390077614453901</v>
      </c>
      <c r="CH6" s="72">
        <f t="shared" si="17"/>
        <v>17.016318920869367</v>
      </c>
      <c r="CI6" s="72">
        <f t="shared" si="17"/>
        <v>10.128684398763781</v>
      </c>
      <c r="CJ6" s="72">
        <f t="shared" si="17"/>
        <v>3.4628763248052223</v>
      </c>
      <c r="CK6" s="72">
        <f t="shared" si="17"/>
        <v>5.7920987790461567</v>
      </c>
      <c r="CL6" s="42" t="s">
        <v>48</v>
      </c>
      <c r="CM6" s="23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5"/>
      <c r="CZ6" s="5"/>
      <c r="DA6" s="5"/>
      <c r="DB6" s="5"/>
      <c r="DC6" s="5"/>
      <c r="DD6" s="5"/>
      <c r="DE6" s="5"/>
      <c r="DF6" s="5"/>
      <c r="DG6" s="5"/>
      <c r="DH6" s="5"/>
    </row>
    <row r="7" spans="2:112" ht="32.1" customHeight="1" x14ac:dyDescent="0.4">
      <c r="B7" s="50" t="s">
        <v>22</v>
      </c>
      <c r="C7" s="32">
        <v>306.60000000000002</v>
      </c>
      <c r="D7" s="32">
        <v>410.2</v>
      </c>
      <c r="E7" s="32">
        <v>403.4</v>
      </c>
      <c r="F7" s="32">
        <v>600.5</v>
      </c>
      <c r="G7" s="32">
        <v>495.4</v>
      </c>
      <c r="H7" s="32">
        <v>625.29999999999995</v>
      </c>
      <c r="I7" s="32">
        <v>625.005</v>
      </c>
      <c r="J7" s="32">
        <f>1850.4-905.5</f>
        <v>944.90000000000009</v>
      </c>
      <c r="K7" s="32">
        <v>946.923</v>
      </c>
      <c r="L7" s="32">
        <v>987.70100000000002</v>
      </c>
      <c r="M7" s="32">
        <v>1041.3340000000001</v>
      </c>
      <c r="N7" s="32">
        <v>1081.0999999999999</v>
      </c>
      <c r="O7" s="32">
        <v>1168.2049999999999</v>
      </c>
      <c r="P7" s="32">
        <v>1193.5450000000001</v>
      </c>
      <c r="Q7" s="32">
        <v>1550.6590000000001</v>
      </c>
      <c r="R7" s="32">
        <v>1779.856</v>
      </c>
      <c r="S7" s="32">
        <v>1857.0909999999999</v>
      </c>
      <c r="T7" s="32">
        <v>2063.8519999999999</v>
      </c>
      <c r="U7" s="52">
        <v>2194.4749999999999</v>
      </c>
      <c r="V7" s="52">
        <v>2263.4180000000001</v>
      </c>
      <c r="W7" s="52">
        <v>2515.7719999999999</v>
      </c>
      <c r="X7" s="52">
        <v>2383.772954</v>
      </c>
      <c r="Y7" s="52">
        <v>3664.5030430000002</v>
      </c>
      <c r="Z7" s="52">
        <v>5651.7412520000007</v>
      </c>
      <c r="AA7" s="52">
        <v>6058.2512790000001</v>
      </c>
      <c r="AB7" s="52">
        <v>7656.9516079999994</v>
      </c>
      <c r="AC7" s="52">
        <v>11077.89912</v>
      </c>
      <c r="AD7" s="52">
        <v>8435.1158339999984</v>
      </c>
      <c r="AE7" s="52">
        <v>8263.2378140000019</v>
      </c>
      <c r="AF7" s="52">
        <v>10059.126307000002</v>
      </c>
      <c r="AG7" s="52">
        <v>11748.000124</v>
      </c>
      <c r="AH7" s="52">
        <v>13155.175588</v>
      </c>
      <c r="AI7" s="52">
        <v>13707.842596999999</v>
      </c>
      <c r="AJ7" s="52">
        <v>12846.416717</v>
      </c>
      <c r="AK7" s="53">
        <v>12939.347179999999</v>
      </c>
      <c r="AL7" s="53">
        <v>12643.609013000001</v>
      </c>
      <c r="AM7" s="53">
        <v>13827.132654999999</v>
      </c>
      <c r="AN7" s="53">
        <v>14323.043041999999</v>
      </c>
      <c r="AO7" s="53">
        <v>14608.289785000001</v>
      </c>
      <c r="AP7" s="53">
        <v>15952.636807000001</v>
      </c>
      <c r="AQ7" s="53">
        <v>19904.331120000003</v>
      </c>
      <c r="AR7" s="53">
        <v>18565.677535999999</v>
      </c>
      <c r="AS7" s="53">
        <v>21091.860686</v>
      </c>
      <c r="AT7" s="53">
        <v>20737.664719</v>
      </c>
      <c r="AU7" s="53"/>
      <c r="AV7" s="54">
        <f t="shared" si="1"/>
        <v>33.78995433789953</v>
      </c>
      <c r="AW7" s="54">
        <f t="shared" si="2"/>
        <v>-1.6577279375914173</v>
      </c>
      <c r="AX7" s="54">
        <f t="shared" si="3"/>
        <v>48.859692612791292</v>
      </c>
      <c r="AY7" s="54">
        <f t="shared" si="4"/>
        <v>-17.502081598667772</v>
      </c>
      <c r="AZ7" s="54">
        <f t="shared" si="5"/>
        <v>26.221235365361309</v>
      </c>
      <c r="BA7" s="54">
        <f t="shared" si="6"/>
        <v>-4.7177354869660348E-2</v>
      </c>
      <c r="BB7" s="54">
        <f t="shared" si="7"/>
        <v>51.182790537675714</v>
      </c>
      <c r="BC7" s="54">
        <f t="shared" si="8"/>
        <v>0.21409672981266681</v>
      </c>
      <c r="BD7" s="54">
        <f t="shared" si="9"/>
        <v>4.3063691556758101</v>
      </c>
      <c r="BE7" s="54">
        <f t="shared" si="10"/>
        <v>5.4300846106260963</v>
      </c>
      <c r="BF7" s="54">
        <f t="shared" si="11"/>
        <v>3.8187555577749066</v>
      </c>
      <c r="BG7" s="52">
        <f t="shared" si="12"/>
        <v>8.0570715012487426</v>
      </c>
      <c r="BH7" s="52">
        <f t="shared" si="13"/>
        <v>2.1691398341900623</v>
      </c>
      <c r="BI7" s="52">
        <f t="shared" ref="BI7:BI17" si="18">IF(R7=0,0,100*R7/Q7-100)</f>
        <v>14.78061907872717</v>
      </c>
      <c r="BJ7" s="52">
        <f t="shared" ref="BJ7:BJ17" si="19">IF(S7=0,0,100*S7/R7-100)</f>
        <v>4.3393959960805688</v>
      </c>
      <c r="BK7" s="52">
        <f t="shared" ref="BK7:BK17" si="20">IF(T7=0,0,100*T7/S7-100)</f>
        <v>11.133595499628186</v>
      </c>
      <c r="BL7" s="52">
        <f t="shared" ref="BL7:BL17" si="21">IF(U7=0,0,100*U7/T7-100)</f>
        <v>6.3290875508515256</v>
      </c>
      <c r="BM7" s="52">
        <f t="shared" ref="BM7:BM17" si="22">IF(V7=0,0,100*V7/U7-100)</f>
        <v>3.1416625844450436</v>
      </c>
      <c r="BN7" s="52">
        <f t="shared" ref="BN7:BN17" si="23">IF(W7=0,0,100*W7/V7-100)</f>
        <v>11.149244196167018</v>
      </c>
      <c r="BO7" s="59">
        <f t="shared" si="15"/>
        <v>-5.2468604468131446</v>
      </c>
      <c r="BP7" s="59" t="e">
        <f>+#REF!/X7*100-100</f>
        <v>#REF!</v>
      </c>
      <c r="BQ7" s="59">
        <f t="shared" ref="BQ7:BQ17" si="24">+Z7/Y7*100-100</f>
        <v>54.229405343135397</v>
      </c>
      <c r="BR7" s="59">
        <f t="shared" ref="BR7:BR17" si="25">+AA7/Z7*100-100</f>
        <v>7.1926510587537251</v>
      </c>
      <c r="BS7" s="59">
        <f t="shared" ref="BS7:BS17" si="26">+AB7/AA7*100-100</f>
        <v>26.388808508845599</v>
      </c>
      <c r="BT7" s="59">
        <f t="shared" ref="BT7:BT17" si="27">+AC7/AB7*100-100</f>
        <v>44.677669223164315</v>
      </c>
      <c r="BU7" s="59">
        <f t="shared" ref="BU7:BU17" si="28">+AD7/AC7*100-100</f>
        <v>-23.8563581178378</v>
      </c>
      <c r="BV7" s="59">
        <f t="shared" ref="BV7:BV17" si="29">+AE7/AD7*100-100</f>
        <v>-2.0376486035579546</v>
      </c>
      <c r="BW7" s="59">
        <f t="shared" ref="BW7:BW17" si="30">+AF7/AE7*100-100</f>
        <v>21.733472198480271</v>
      </c>
      <c r="BX7" s="59">
        <f t="shared" ref="BX7:BX17" si="31">+AG7/AF7*100-100</f>
        <v>16.789468244620153</v>
      </c>
      <c r="BY7" s="59">
        <v>5.4280794881612451</v>
      </c>
      <c r="BZ7" s="59">
        <f t="shared" si="17"/>
        <v>4.2011374557716579</v>
      </c>
      <c r="CA7" s="59">
        <f t="shared" si="17"/>
        <v>-6.2841827508912615</v>
      </c>
      <c r="CB7" s="59">
        <f t="shared" si="17"/>
        <v>0.72339598696827068</v>
      </c>
      <c r="CC7" s="59">
        <f t="shared" si="17"/>
        <v>-2.2855725477179618</v>
      </c>
      <c r="CD7" s="59">
        <f t="shared" si="17"/>
        <v>9.3606472707524802</v>
      </c>
      <c r="CE7" s="59">
        <f t="shared" si="17"/>
        <v>3.5865019839863521</v>
      </c>
      <c r="CF7" s="59">
        <f t="shared" si="17"/>
        <v>1.991523324782051</v>
      </c>
      <c r="CG7" s="59">
        <f t="shared" si="17"/>
        <v>9.2026311209981344</v>
      </c>
      <c r="CH7" s="59">
        <f t="shared" si="17"/>
        <v>24.771417796373328</v>
      </c>
      <c r="CI7" s="59">
        <f t="shared" si="17"/>
        <v>-6.7254386792978664</v>
      </c>
      <c r="CJ7" s="59">
        <f t="shared" si="17"/>
        <v>13.606738267976354</v>
      </c>
      <c r="CK7" s="59">
        <f t="shared" si="17"/>
        <v>-1.6793016617784815</v>
      </c>
      <c r="CL7" s="47" t="s">
        <v>37</v>
      </c>
      <c r="CM7" s="87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5"/>
      <c r="CZ7" s="5"/>
      <c r="DA7" s="5"/>
      <c r="DB7" s="5"/>
      <c r="DC7" s="5"/>
      <c r="DD7" s="5"/>
      <c r="DE7" s="5"/>
      <c r="DF7" s="5"/>
      <c r="DG7" s="5"/>
      <c r="DH7" s="5"/>
    </row>
    <row r="8" spans="2:112" ht="32.1" customHeight="1" x14ac:dyDescent="0.4">
      <c r="B8" s="49" t="s">
        <v>23</v>
      </c>
      <c r="C8" s="32">
        <v>304.2</v>
      </c>
      <c r="D8" s="32">
        <v>447.3</v>
      </c>
      <c r="E8" s="32">
        <v>476.5</v>
      </c>
      <c r="F8" s="32">
        <v>713.3</v>
      </c>
      <c r="G8" s="32">
        <v>616.9</v>
      </c>
      <c r="H8" s="32">
        <v>626.75099999999998</v>
      </c>
      <c r="I8" s="32">
        <v>705.22</v>
      </c>
      <c r="J8" s="32">
        <v>952.505</v>
      </c>
      <c r="K8" s="32">
        <v>1084.7929999999999</v>
      </c>
      <c r="L8" s="32">
        <v>981.779</v>
      </c>
      <c r="M8" s="32">
        <v>1269.269</v>
      </c>
      <c r="N8" s="32">
        <v>1246</v>
      </c>
      <c r="O8" s="32">
        <v>1231.1500000000001</v>
      </c>
      <c r="P8" s="32">
        <v>1320.077</v>
      </c>
      <c r="Q8" s="32">
        <v>1655.989</v>
      </c>
      <c r="R8" s="32">
        <v>2009.117</v>
      </c>
      <c r="S8" s="32">
        <v>2176.2860000000001</v>
      </c>
      <c r="T8" s="32">
        <v>2477.471</v>
      </c>
      <c r="U8" s="52">
        <v>2402.2429999999999</v>
      </c>
      <c r="V8" s="52">
        <v>2316.9169999999999</v>
      </c>
      <c r="W8" s="52">
        <v>2546.1019999999999</v>
      </c>
      <c r="X8" s="52">
        <v>2918.9435210000001</v>
      </c>
      <c r="Y8" s="52">
        <v>5218.0421770000003</v>
      </c>
      <c r="Z8" s="52">
        <v>6591.8592180000005</v>
      </c>
      <c r="AA8" s="52">
        <v>7411.1016589999999</v>
      </c>
      <c r="AB8" s="52">
        <v>8957.8516209999998</v>
      </c>
      <c r="AC8" s="52">
        <v>11428.587234000001</v>
      </c>
      <c r="AD8" s="52">
        <v>8155.4850809999989</v>
      </c>
      <c r="AE8" s="52">
        <v>9886.4881710000027</v>
      </c>
      <c r="AF8" s="52">
        <v>11811.085160000001</v>
      </c>
      <c r="AG8" s="52">
        <v>13208.572977</v>
      </c>
      <c r="AH8" s="52">
        <v>14066.303608999999</v>
      </c>
      <c r="AI8" s="52">
        <v>15431.727477</v>
      </c>
      <c r="AJ8" s="52">
        <v>13215.986348999999</v>
      </c>
      <c r="AK8" s="53">
        <v>13384.191887000001</v>
      </c>
      <c r="AL8" s="53">
        <v>15075.608163000001</v>
      </c>
      <c r="AM8" s="53">
        <v>16338.253918</v>
      </c>
      <c r="AN8" s="53">
        <v>16335.862397000001</v>
      </c>
      <c r="AO8" s="53">
        <v>13353.075962999999</v>
      </c>
      <c r="AP8" s="53">
        <v>18956.874046999998</v>
      </c>
      <c r="AQ8" s="53">
        <v>22609.642478000002</v>
      </c>
      <c r="AR8" s="53">
        <v>23562.969528000001</v>
      </c>
      <c r="AS8" s="53">
        <v>22649.136768</v>
      </c>
      <c r="AT8" s="53">
        <v>23415.135701000003</v>
      </c>
      <c r="AU8" s="53"/>
      <c r="AV8" s="54">
        <f t="shared" si="1"/>
        <v>47.041420118343211</v>
      </c>
      <c r="AW8" s="54">
        <f t="shared" si="2"/>
        <v>6.5280572322825776</v>
      </c>
      <c r="AX8" s="54">
        <f t="shared" si="3"/>
        <v>49.695697796432313</v>
      </c>
      <c r="AY8" s="54">
        <f t="shared" si="4"/>
        <v>-13.514650217299874</v>
      </c>
      <c r="AZ8" s="54">
        <f t="shared" si="5"/>
        <v>1.5968552439617412</v>
      </c>
      <c r="BA8" s="54">
        <f t="shared" si="6"/>
        <v>12.519964068665232</v>
      </c>
      <c r="BB8" s="54">
        <f t="shared" si="7"/>
        <v>35.064944272709226</v>
      </c>
      <c r="BC8" s="54">
        <f t="shared" si="8"/>
        <v>13.88843103185809</v>
      </c>
      <c r="BD8" s="54">
        <f t="shared" si="9"/>
        <v>-9.4961895956187021</v>
      </c>
      <c r="BE8" s="54">
        <f t="shared" si="10"/>
        <v>29.282557479840165</v>
      </c>
      <c r="BF8" s="54">
        <f t="shared" si="11"/>
        <v>-1.8332599315038749</v>
      </c>
      <c r="BG8" s="52">
        <f t="shared" si="12"/>
        <v>-1.1918138041733499</v>
      </c>
      <c r="BH8" s="52">
        <f t="shared" si="13"/>
        <v>7.223084108353973</v>
      </c>
      <c r="BI8" s="52">
        <f t="shared" si="18"/>
        <v>21.324296236267259</v>
      </c>
      <c r="BJ8" s="52">
        <f t="shared" si="19"/>
        <v>8.3205209054524971</v>
      </c>
      <c r="BK8" s="52">
        <f t="shared" si="20"/>
        <v>13.839403460758376</v>
      </c>
      <c r="BL8" s="52">
        <f t="shared" si="21"/>
        <v>-3.036483575387976</v>
      </c>
      <c r="BM8" s="52">
        <f t="shared" si="22"/>
        <v>-3.5519304250236132</v>
      </c>
      <c r="BN8" s="52">
        <f t="shared" si="23"/>
        <v>9.891808813177164</v>
      </c>
      <c r="BO8" s="59">
        <f t="shared" si="15"/>
        <v>14.643620758319969</v>
      </c>
      <c r="BP8" s="59" t="e">
        <f>+#REF!/X8*100-100</f>
        <v>#REF!</v>
      </c>
      <c r="BQ8" s="59">
        <f t="shared" si="24"/>
        <v>26.328208826204744</v>
      </c>
      <c r="BR8" s="59">
        <f t="shared" si="25"/>
        <v>12.4280937123618</v>
      </c>
      <c r="BS8" s="59">
        <f t="shared" si="26"/>
        <v>20.870715760883357</v>
      </c>
      <c r="BT8" s="59">
        <f t="shared" si="27"/>
        <v>27.581787659976698</v>
      </c>
      <c r="BU8" s="59">
        <f t="shared" si="28"/>
        <v>-28.639604230893354</v>
      </c>
      <c r="BV8" s="59">
        <f t="shared" si="29"/>
        <v>21.225016940227846</v>
      </c>
      <c r="BW8" s="59">
        <f t="shared" si="30"/>
        <v>19.466942717287722</v>
      </c>
      <c r="BX8" s="59">
        <f t="shared" si="31"/>
        <v>11.83200187001276</v>
      </c>
      <c r="BY8" s="59">
        <v>-0.6549900292078803</v>
      </c>
      <c r="BZ8" s="59">
        <f t="shared" si="17"/>
        <v>9.707055285841875</v>
      </c>
      <c r="CA8" s="59">
        <f t="shared" si="17"/>
        <v>-14.358347963975007</v>
      </c>
      <c r="CB8" s="59">
        <f t="shared" si="17"/>
        <v>1.2727429762571489</v>
      </c>
      <c r="CC8" s="59">
        <f t="shared" si="17"/>
        <v>12.637418009845362</v>
      </c>
      <c r="CD8" s="59">
        <f t="shared" si="17"/>
        <v>8.3754216834774411</v>
      </c>
      <c r="CE8" s="59">
        <f t="shared" si="17"/>
        <v>-1.4637555591946239E-2</v>
      </c>
      <c r="CF8" s="59">
        <f t="shared" si="17"/>
        <v>-18.259130503864768</v>
      </c>
      <c r="CG8" s="59">
        <f t="shared" si="17"/>
        <v>41.966346177671312</v>
      </c>
      <c r="CH8" s="59">
        <f t="shared" si="17"/>
        <v>19.268833152257343</v>
      </c>
      <c r="CI8" s="59">
        <f t="shared" si="17"/>
        <v>4.2164622944729047</v>
      </c>
      <c r="CJ8" s="59">
        <f t="shared" si="17"/>
        <v>-3.8782580392258694</v>
      </c>
      <c r="CK8" s="59">
        <f t="shared" si="17"/>
        <v>3.3820226388594676</v>
      </c>
      <c r="CL8" s="47" t="s">
        <v>38</v>
      </c>
      <c r="CM8" s="88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5"/>
      <c r="CZ8" s="5"/>
      <c r="DA8" s="5"/>
      <c r="DB8" s="5"/>
      <c r="DC8" s="5"/>
      <c r="DD8" s="5"/>
      <c r="DE8" s="5"/>
      <c r="DF8" s="5"/>
      <c r="DG8" s="5"/>
      <c r="DH8" s="5"/>
    </row>
    <row r="9" spans="2:112" ht="32.1" customHeight="1" x14ac:dyDescent="0.4">
      <c r="B9" s="50" t="s">
        <v>24</v>
      </c>
      <c r="C9" s="32">
        <v>316.10000000000002</v>
      </c>
      <c r="D9" s="32">
        <v>402.1</v>
      </c>
      <c r="E9" s="32">
        <v>483.5</v>
      </c>
      <c r="F9" s="32">
        <v>612.29999999999995</v>
      </c>
      <c r="G9" s="32">
        <v>570</v>
      </c>
      <c r="H9" s="32">
        <v>582.31399999999996</v>
      </c>
      <c r="I9" s="32">
        <v>699.85500000000002</v>
      </c>
      <c r="J9" s="32">
        <v>1008.025</v>
      </c>
      <c r="K9" s="32">
        <v>977.34299999999996</v>
      </c>
      <c r="L9" s="32">
        <v>872.20600000000002</v>
      </c>
      <c r="M9" s="32">
        <v>883.69</v>
      </c>
      <c r="N9" s="32">
        <v>1057.9000000000001</v>
      </c>
      <c r="O9" s="32">
        <v>1257.498</v>
      </c>
      <c r="P9" s="32">
        <v>1232.797</v>
      </c>
      <c r="Q9" s="32">
        <v>1860.7429999999999</v>
      </c>
      <c r="R9" s="32">
        <v>1827.5139999999999</v>
      </c>
      <c r="S9" s="32">
        <v>2026.329</v>
      </c>
      <c r="T9" s="32">
        <v>1917.2819999999999</v>
      </c>
      <c r="U9" s="52">
        <v>1953.0029999999999</v>
      </c>
      <c r="V9" s="52">
        <v>2438.6010000000001</v>
      </c>
      <c r="W9" s="52">
        <v>2616.0500000000002</v>
      </c>
      <c r="X9" s="52">
        <v>2742.8579219999997</v>
      </c>
      <c r="Y9" s="52">
        <v>5072.4629939999995</v>
      </c>
      <c r="Z9" s="52">
        <v>6128.1318779999992</v>
      </c>
      <c r="AA9" s="52">
        <v>6456.0902610000003</v>
      </c>
      <c r="AB9" s="52">
        <v>8313.3120050000016</v>
      </c>
      <c r="AC9" s="52">
        <v>11363.963502999999</v>
      </c>
      <c r="AD9" s="52">
        <v>7561.6962830000002</v>
      </c>
      <c r="AE9" s="52">
        <v>9396.0066539999989</v>
      </c>
      <c r="AF9" s="52">
        <v>11873.269446999999</v>
      </c>
      <c r="AG9" s="52">
        <v>12630.226718</v>
      </c>
      <c r="AH9" s="52">
        <v>13450.014590000001</v>
      </c>
      <c r="AI9" s="52">
        <v>14209.640805999999</v>
      </c>
      <c r="AJ9" s="52">
        <v>13953.422579</v>
      </c>
      <c r="AK9" s="53">
        <v>12533.489672</v>
      </c>
      <c r="AL9" s="53">
        <v>13420.425676999999</v>
      </c>
      <c r="AM9" s="53">
        <v>14530.822872999999</v>
      </c>
      <c r="AN9" s="53">
        <v>15340.619825</v>
      </c>
      <c r="AO9" s="53">
        <v>8978.2907589999995</v>
      </c>
      <c r="AP9" s="53">
        <v>18756.994017000001</v>
      </c>
      <c r="AQ9" s="53">
        <v>23330.991125</v>
      </c>
      <c r="AR9" s="53">
        <v>19250.045118999999</v>
      </c>
      <c r="AS9" s="53">
        <v>19292.815011999999</v>
      </c>
      <c r="AU9" s="53"/>
      <c r="AV9" s="54">
        <f t="shared" si="1"/>
        <v>27.20658019614045</v>
      </c>
      <c r="AW9" s="54">
        <f t="shared" si="2"/>
        <v>20.243720467545387</v>
      </c>
      <c r="AX9" s="54">
        <f t="shared" si="3"/>
        <v>26.639089968976194</v>
      </c>
      <c r="AY9" s="54">
        <f t="shared" si="4"/>
        <v>-6.9083782459578629</v>
      </c>
      <c r="AZ9" s="54">
        <f t="shared" si="5"/>
        <v>2.1603508771929683</v>
      </c>
      <c r="BA9" s="54">
        <f t="shared" si="6"/>
        <v>20.185157835806805</v>
      </c>
      <c r="BB9" s="54">
        <f t="shared" si="7"/>
        <v>44.033406920004865</v>
      </c>
      <c r="BC9" s="54">
        <f t="shared" si="8"/>
        <v>-3.0437737159296603</v>
      </c>
      <c r="BD9" s="54">
        <f t="shared" si="9"/>
        <v>-10.757431116813635</v>
      </c>
      <c r="BE9" s="54">
        <f t="shared" si="10"/>
        <v>1.3166614309004956</v>
      </c>
      <c r="BF9" s="54">
        <f t="shared" si="11"/>
        <v>19.713926829544306</v>
      </c>
      <c r="BG9" s="52">
        <f t="shared" si="12"/>
        <v>18.867378769259844</v>
      </c>
      <c r="BH9" s="52">
        <f t="shared" si="13"/>
        <v>-1.9642973587234422</v>
      </c>
      <c r="BI9" s="52">
        <f t="shared" si="18"/>
        <v>-1.785792019639473</v>
      </c>
      <c r="BJ9" s="52">
        <f t="shared" si="19"/>
        <v>10.87898642636938</v>
      </c>
      <c r="BK9" s="52">
        <f t="shared" si="20"/>
        <v>-5.3815051751221148</v>
      </c>
      <c r="BL9" s="52">
        <f t="shared" si="21"/>
        <v>1.8631062097281443</v>
      </c>
      <c r="BM9" s="52">
        <f t="shared" si="22"/>
        <v>24.864170715559581</v>
      </c>
      <c r="BN9" s="52">
        <f t="shared" si="23"/>
        <v>7.2766721575198261</v>
      </c>
      <c r="BO9" s="59">
        <f t="shared" si="15"/>
        <v>4.8473049827029229</v>
      </c>
      <c r="BP9" s="59" t="e">
        <f>+#REF!/X9*100-100</f>
        <v>#REF!</v>
      </c>
      <c r="BQ9" s="59">
        <f t="shared" si="24"/>
        <v>20.811761174969746</v>
      </c>
      <c r="BR9" s="59">
        <f t="shared" si="25"/>
        <v>5.3516861178750474</v>
      </c>
      <c r="BS9" s="59">
        <f t="shared" si="26"/>
        <v>28.766973027299827</v>
      </c>
      <c r="BT9" s="59">
        <f t="shared" si="27"/>
        <v>36.695982253104404</v>
      </c>
      <c r="BU9" s="59">
        <f t="shared" si="28"/>
        <v>-33.45898830981136</v>
      </c>
      <c r="BV9" s="59">
        <f t="shared" si="29"/>
        <v>24.25792179889379</v>
      </c>
      <c r="BW9" s="59">
        <f t="shared" si="30"/>
        <v>26.365060011376201</v>
      </c>
      <c r="BX9" s="59">
        <f t="shared" si="31"/>
        <v>6.3753060972709648</v>
      </c>
      <c r="BY9" s="59">
        <v>-1.2828258638389372</v>
      </c>
      <c r="BZ9" s="59">
        <f t="shared" ref="BZ9:BZ17" si="32">+AI9/AH9*100-100</f>
        <v>5.6477724311524184</v>
      </c>
      <c r="CA9" s="59">
        <f t="shared" ref="CA9:CA17" si="33">+AJ9/AI9*100-100</f>
        <v>-1.8031295125476561</v>
      </c>
      <c r="CB9" s="59">
        <f t="shared" ref="CB9:CB16" si="34">+AK9/AJ9*100-100</f>
        <v>-10.176233816189367</v>
      </c>
      <c r="CC9" s="59">
        <f t="shared" ref="CC9:CC17" si="35">+AL9/AK9*100-100</f>
        <v>7.0765287897546045</v>
      </c>
      <c r="CD9" s="59">
        <f t="shared" ref="CD9:CD17" si="36">+AM9/AL9*100-100</f>
        <v>8.2739342456402483</v>
      </c>
      <c r="CE9" s="59">
        <f t="shared" ref="CE9:CE17" si="37">+AN9/AM9*100-100</f>
        <v>5.5729600386547986</v>
      </c>
      <c r="CF9" s="59">
        <f t="shared" ref="CF9:CF17" si="38">+AO9/AN9*100-100</f>
        <v>-41.473741860361891</v>
      </c>
      <c r="CG9" s="59">
        <f t="shared" ref="CG9:CG17" si="39">+AP9/AO9*100-100</f>
        <v>108.91497636337579</v>
      </c>
      <c r="CH9" s="59">
        <f t="shared" ref="CH9:CH17" si="40">+AQ9/AP9*100-100</f>
        <v>24.385555083370264</v>
      </c>
      <c r="CI9" s="59">
        <f t="shared" ref="CI9:CI10" si="41">+AR9/AQ9*100-100</f>
        <v>-17.491524402609372</v>
      </c>
      <c r="CJ9" s="59">
        <f t="shared" ref="CJ9:CJ17" si="42">+AS9/AR9*100-100</f>
        <v>0.22218074158062961</v>
      </c>
      <c r="CL9" s="47" t="s">
        <v>39</v>
      </c>
      <c r="CM9" s="88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5"/>
      <c r="CZ9" s="5"/>
      <c r="DA9" s="5"/>
      <c r="DB9" s="5"/>
      <c r="DC9" s="5"/>
      <c r="DD9" s="5"/>
      <c r="DE9" s="5"/>
      <c r="DF9" s="5"/>
      <c r="DG9" s="5"/>
      <c r="DH9" s="5"/>
    </row>
    <row r="10" spans="2:112" ht="32.1" customHeight="1" x14ac:dyDescent="0.4">
      <c r="B10" s="49" t="s">
        <v>25</v>
      </c>
      <c r="C10" s="32">
        <v>294.3</v>
      </c>
      <c r="D10" s="32">
        <v>414.4</v>
      </c>
      <c r="E10" s="32">
        <v>425.5</v>
      </c>
      <c r="F10" s="32">
        <v>540.5</v>
      </c>
      <c r="G10" s="32">
        <v>684.9</v>
      </c>
      <c r="H10" s="32">
        <v>626.79999999999995</v>
      </c>
      <c r="I10" s="32">
        <v>814.65200000000004</v>
      </c>
      <c r="J10" s="32">
        <v>825.14300000000003</v>
      </c>
      <c r="K10" s="32">
        <v>700.51900000000001</v>
      </c>
      <c r="L10" s="32">
        <v>920.4</v>
      </c>
      <c r="M10" s="32">
        <v>1058.578</v>
      </c>
      <c r="N10" s="32">
        <v>1247.3</v>
      </c>
      <c r="O10" s="32">
        <v>1338.405</v>
      </c>
      <c r="P10" s="32">
        <v>1219.549</v>
      </c>
      <c r="Q10" s="32">
        <v>1503.597</v>
      </c>
      <c r="R10" s="32">
        <v>1623.452</v>
      </c>
      <c r="S10" s="32">
        <v>2191.306</v>
      </c>
      <c r="T10" s="32">
        <v>2417.913</v>
      </c>
      <c r="U10" s="52">
        <v>2225.5949999999998</v>
      </c>
      <c r="V10" s="52">
        <v>2338.1869999999999</v>
      </c>
      <c r="W10" s="52">
        <v>2884.681</v>
      </c>
      <c r="X10" s="52">
        <v>3000.3252429999998</v>
      </c>
      <c r="Y10" s="52">
        <v>5170.0616050000008</v>
      </c>
      <c r="Z10" s="52">
        <v>5977.2262170000004</v>
      </c>
      <c r="AA10" s="52">
        <v>7041.5432470000005</v>
      </c>
      <c r="AB10" s="52">
        <v>9147.6200419999986</v>
      </c>
      <c r="AC10" s="52">
        <v>12477.968699999999</v>
      </c>
      <c r="AD10" s="52">
        <v>7346.4075279999997</v>
      </c>
      <c r="AE10" s="52">
        <v>9799.9581169999983</v>
      </c>
      <c r="AF10" s="52">
        <v>10943.364372000002</v>
      </c>
      <c r="AG10" s="52">
        <v>13131.530960999999</v>
      </c>
      <c r="AH10" s="52">
        <v>14141.542926999999</v>
      </c>
      <c r="AI10" s="52">
        <v>14460.399062999999</v>
      </c>
      <c r="AJ10" s="52">
        <v>11607.981553</v>
      </c>
      <c r="AK10" s="53">
        <v>12637.024952</v>
      </c>
      <c r="AL10" s="53">
        <v>14213.768006999999</v>
      </c>
      <c r="AM10" s="53">
        <v>15166.648044</v>
      </c>
      <c r="AN10" s="53">
        <v>16855.105097</v>
      </c>
      <c r="AO10" s="53">
        <v>9957.5121810000001</v>
      </c>
      <c r="AP10" s="53">
        <v>16469.255768999999</v>
      </c>
      <c r="AQ10" s="53">
        <v>18931.811633000001</v>
      </c>
      <c r="AR10" s="53">
        <v>21633.011897999997</v>
      </c>
      <c r="AS10" s="53">
        <v>24181.079901999998</v>
      </c>
      <c r="AU10" s="53"/>
      <c r="AV10" s="54">
        <f t="shared" si="1"/>
        <v>40.808698606863743</v>
      </c>
      <c r="AW10" s="54">
        <f t="shared" si="2"/>
        <v>2.6785714285714306</v>
      </c>
      <c r="AX10" s="54">
        <f t="shared" si="3"/>
        <v>27.027027027027032</v>
      </c>
      <c r="AY10" s="54">
        <f t="shared" si="4"/>
        <v>26.716003700277525</v>
      </c>
      <c r="AZ10" s="54">
        <f t="shared" si="5"/>
        <v>-8.4829902175500109</v>
      </c>
      <c r="BA10" s="54">
        <f t="shared" si="6"/>
        <v>29.970006381620948</v>
      </c>
      <c r="BB10" s="54">
        <f t="shared" si="7"/>
        <v>1.2877891418667105</v>
      </c>
      <c r="BC10" s="54">
        <f t="shared" si="8"/>
        <v>-15.103321484882031</v>
      </c>
      <c r="BD10" s="54">
        <f t="shared" si="9"/>
        <v>31.388299246701365</v>
      </c>
      <c r="BE10" s="54">
        <f t="shared" si="10"/>
        <v>15.012820512820525</v>
      </c>
      <c r="BF10" s="54">
        <f t="shared" si="11"/>
        <v>17.827878531388336</v>
      </c>
      <c r="BG10" s="52">
        <f t="shared" si="12"/>
        <v>7.3041770223683216</v>
      </c>
      <c r="BH10" s="52">
        <f t="shared" si="13"/>
        <v>-8.8804210982475382</v>
      </c>
      <c r="BI10" s="52">
        <f t="shared" si="18"/>
        <v>7.9712183517259092</v>
      </c>
      <c r="BJ10" s="52">
        <f t="shared" si="19"/>
        <v>34.978182293039765</v>
      </c>
      <c r="BK10" s="52">
        <f t="shared" si="20"/>
        <v>10.341184663392511</v>
      </c>
      <c r="BL10" s="52">
        <f t="shared" si="21"/>
        <v>-7.9538841968259533</v>
      </c>
      <c r="BM10" s="52">
        <f t="shared" si="22"/>
        <v>5.0589617607875681</v>
      </c>
      <c r="BN10" s="52">
        <f t="shared" si="23"/>
        <v>23.372553179022887</v>
      </c>
      <c r="BO10" s="59">
        <f t="shared" si="15"/>
        <v>4.0089092346779438</v>
      </c>
      <c r="BP10" s="59" t="e">
        <f>+#REF!/X10*100-100</f>
        <v>#REF!</v>
      </c>
      <c r="BQ10" s="59">
        <f t="shared" si="24"/>
        <v>15.61228228343326</v>
      </c>
      <c r="BR10" s="59">
        <f t="shared" si="25"/>
        <v>17.806202933610663</v>
      </c>
      <c r="BS10" s="59">
        <f t="shared" si="26"/>
        <v>29.909307109592447</v>
      </c>
      <c r="BT10" s="59">
        <f t="shared" si="27"/>
        <v>36.406722652549831</v>
      </c>
      <c r="BU10" s="59">
        <f t="shared" si="28"/>
        <v>-41.124972304186016</v>
      </c>
      <c r="BV10" s="59">
        <f t="shared" si="29"/>
        <v>33.397964646646244</v>
      </c>
      <c r="BW10" s="59">
        <f t="shared" si="30"/>
        <v>11.667460629413668</v>
      </c>
      <c r="BX10" s="59">
        <f t="shared" si="31"/>
        <v>19.995373585464279</v>
      </c>
      <c r="BY10" s="59">
        <v>1.1093760235014258</v>
      </c>
      <c r="BZ10" s="59">
        <f t="shared" si="32"/>
        <v>2.2547478563404724</v>
      </c>
      <c r="CA10" s="59">
        <f t="shared" si="33"/>
        <v>-19.725717786713886</v>
      </c>
      <c r="CB10" s="59">
        <f t="shared" si="34"/>
        <v>8.8649641137140662</v>
      </c>
      <c r="CC10" s="59">
        <f t="shared" si="35"/>
        <v>12.477169753079068</v>
      </c>
      <c r="CD10" s="59">
        <f t="shared" si="36"/>
        <v>6.7039228199779757</v>
      </c>
      <c r="CE10" s="59">
        <f t="shared" si="37"/>
        <v>11.132697535418586</v>
      </c>
      <c r="CF10" s="59">
        <f t="shared" si="38"/>
        <v>-40.922871001425477</v>
      </c>
      <c r="CG10" s="59">
        <f t="shared" si="39"/>
        <v>65.39528618830218</v>
      </c>
      <c r="CH10" s="59">
        <f t="shared" si="40"/>
        <v>14.952441680062179</v>
      </c>
      <c r="CI10" s="59">
        <f t="shared" si="41"/>
        <v>14.268049552592956</v>
      </c>
      <c r="CJ10" s="59">
        <f t="shared" si="42"/>
        <v>11.778609543664942</v>
      </c>
      <c r="CL10" s="47" t="s">
        <v>40</v>
      </c>
      <c r="CM10" s="88"/>
      <c r="CN10" s="55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5"/>
      <c r="CZ10" s="5"/>
      <c r="DA10" s="5"/>
      <c r="DB10" s="5"/>
      <c r="DC10" s="5"/>
      <c r="DD10" s="5"/>
      <c r="DE10" s="5"/>
      <c r="DF10" s="5"/>
      <c r="DG10" s="5"/>
      <c r="DH10" s="5"/>
    </row>
    <row r="11" spans="2:112" ht="32.1" customHeight="1" x14ac:dyDescent="0.4">
      <c r="B11" s="50" t="s">
        <v>26</v>
      </c>
      <c r="C11" s="32">
        <v>325.39999999999998</v>
      </c>
      <c r="D11" s="32">
        <v>419.6</v>
      </c>
      <c r="E11" s="32">
        <v>406.9</v>
      </c>
      <c r="F11" s="32">
        <v>521.4</v>
      </c>
      <c r="G11" s="32">
        <v>604.6</v>
      </c>
      <c r="H11" s="32">
        <v>479.22500000000002</v>
      </c>
      <c r="I11" s="32">
        <v>729.15599999999995</v>
      </c>
      <c r="J11" s="32">
        <v>891.8</v>
      </c>
      <c r="K11" s="32">
        <v>896.00300000000004</v>
      </c>
      <c r="L11" s="32">
        <v>952.78599999999994</v>
      </c>
      <c r="M11" s="32">
        <v>962.66099999999994</v>
      </c>
      <c r="N11" s="32">
        <v>998.1</v>
      </c>
      <c r="O11" s="32">
        <v>881.38099999999997</v>
      </c>
      <c r="P11" s="32">
        <v>1378.4349999999999</v>
      </c>
      <c r="Q11" s="32">
        <v>1834.779</v>
      </c>
      <c r="R11" s="32">
        <v>1746.5740000000001</v>
      </c>
      <c r="S11" s="32">
        <v>2131.6149999999998</v>
      </c>
      <c r="T11" s="32">
        <v>2261.7330000000002</v>
      </c>
      <c r="U11" s="52">
        <v>2122.3240000000001</v>
      </c>
      <c r="V11" s="52">
        <v>2325.8009999999999</v>
      </c>
      <c r="W11" s="52">
        <v>2561.64</v>
      </c>
      <c r="X11" s="52">
        <v>2770.6938810000001</v>
      </c>
      <c r="Y11" s="52">
        <v>5284.3832860000002</v>
      </c>
      <c r="Z11" s="52">
        <v>6038.5343669999993</v>
      </c>
      <c r="AA11" s="52">
        <v>7815.4346220000007</v>
      </c>
      <c r="AB11" s="52">
        <v>8980.247437</v>
      </c>
      <c r="AC11" s="52">
        <v>11770.634383999999</v>
      </c>
      <c r="AD11" s="52">
        <v>8329.6927829999986</v>
      </c>
      <c r="AE11" s="52">
        <v>9542.907643999999</v>
      </c>
      <c r="AF11" s="52">
        <v>11349.953558000001</v>
      </c>
      <c r="AG11" s="52">
        <v>13231.198687999999</v>
      </c>
      <c r="AH11" s="52">
        <v>13053.396669</v>
      </c>
      <c r="AI11" s="52">
        <v>13554.949302999999</v>
      </c>
      <c r="AJ11" s="52">
        <v>12606.056613999999</v>
      </c>
      <c r="AK11" s="53">
        <v>13465.844799</v>
      </c>
      <c r="AL11" s="53">
        <v>13671.983565999999</v>
      </c>
      <c r="AM11" s="53">
        <v>13657.091159</v>
      </c>
      <c r="AN11" s="53">
        <v>11634.653880999998</v>
      </c>
      <c r="AO11" s="53">
        <v>13460.251822</v>
      </c>
      <c r="AP11" s="53">
        <v>19741.083914000003</v>
      </c>
      <c r="AQ11" s="53">
        <v>23359.482376</v>
      </c>
      <c r="AR11" s="53">
        <v>20773.219280000001</v>
      </c>
      <c r="AS11" s="53">
        <v>19015.385607</v>
      </c>
      <c r="AU11" s="53"/>
      <c r="AV11" s="54">
        <f t="shared" si="1"/>
        <v>28.948985863552565</v>
      </c>
      <c r="AW11" s="54">
        <f t="shared" si="2"/>
        <v>-3.0266920877025854</v>
      </c>
      <c r="AX11" s="54">
        <f t="shared" si="3"/>
        <v>28.139592037355612</v>
      </c>
      <c r="AY11" s="54">
        <f t="shared" si="4"/>
        <v>15.957038741848876</v>
      </c>
      <c r="AZ11" s="54">
        <f t="shared" si="5"/>
        <v>-20.736850810453191</v>
      </c>
      <c r="BA11" s="54">
        <f t="shared" si="6"/>
        <v>52.153163962647994</v>
      </c>
      <c r="BB11" s="54">
        <f t="shared" si="7"/>
        <v>22.305789158972843</v>
      </c>
      <c r="BC11" s="54">
        <f t="shared" si="8"/>
        <v>0.4712940121103486</v>
      </c>
      <c r="BD11" s="54">
        <f t="shared" si="9"/>
        <v>6.337367173993826</v>
      </c>
      <c r="BE11" s="54">
        <f t="shared" si="10"/>
        <v>1.0364342045328101</v>
      </c>
      <c r="BF11" s="54">
        <f t="shared" si="11"/>
        <v>3.6813582351419711</v>
      </c>
      <c r="BG11" s="52">
        <f t="shared" si="12"/>
        <v>-11.694118825768967</v>
      </c>
      <c r="BH11" s="52">
        <f t="shared" si="13"/>
        <v>56.394907537149095</v>
      </c>
      <c r="BI11" s="52">
        <f t="shared" si="18"/>
        <v>-4.8073909718827252</v>
      </c>
      <c r="BJ11" s="52">
        <f t="shared" si="19"/>
        <v>22.045501650660071</v>
      </c>
      <c r="BK11" s="52">
        <f t="shared" si="20"/>
        <v>6.1041979907253676</v>
      </c>
      <c r="BL11" s="52">
        <f t="shared" si="21"/>
        <v>-6.1638133236770329</v>
      </c>
      <c r="BM11" s="52">
        <f t="shared" si="22"/>
        <v>9.5874616693775323</v>
      </c>
      <c r="BN11" s="52">
        <f t="shared" si="23"/>
        <v>10.140119468518591</v>
      </c>
      <c r="BO11" s="59">
        <f t="shared" si="15"/>
        <v>8.1609391249356094</v>
      </c>
      <c r="BP11" s="59" t="e">
        <f>+#REF!/X11*100-100</f>
        <v>#REF!</v>
      </c>
      <c r="BQ11" s="59">
        <f t="shared" si="24"/>
        <v>14.271316825143685</v>
      </c>
      <c r="BR11" s="59">
        <f t="shared" si="25"/>
        <v>29.426018749029367</v>
      </c>
      <c r="BS11" s="59">
        <f t="shared" si="26"/>
        <v>14.90400561628546</v>
      </c>
      <c r="BT11" s="59">
        <f t="shared" si="27"/>
        <v>31.072495124167489</v>
      </c>
      <c r="BU11" s="59">
        <f t="shared" si="28"/>
        <v>-29.233272300746364</v>
      </c>
      <c r="BV11" s="59">
        <f t="shared" si="29"/>
        <v>14.564941260211199</v>
      </c>
      <c r="BW11" s="59">
        <f t="shared" si="30"/>
        <v>18.936009667202029</v>
      </c>
      <c r="BX11" s="59">
        <f t="shared" si="31"/>
        <v>16.574914781690936</v>
      </c>
      <c r="BY11" s="59">
        <v>-6.2823085466464477</v>
      </c>
      <c r="BZ11" s="59">
        <f t="shared" si="32"/>
        <v>3.8423151208690172</v>
      </c>
      <c r="CA11" s="59">
        <f t="shared" si="33"/>
        <v>-7.0003411137066394</v>
      </c>
      <c r="CB11" s="59">
        <f t="shared" si="34"/>
        <v>6.8204372812758862</v>
      </c>
      <c r="CC11" s="59">
        <f t="shared" si="35"/>
        <v>1.5308268443380939</v>
      </c>
      <c r="CD11" s="59">
        <f t="shared" si="36"/>
        <v>-0.10892645480524266</v>
      </c>
      <c r="CE11" s="59">
        <f t="shared" si="37"/>
        <v>-14.808697214173733</v>
      </c>
      <c r="CF11" s="59">
        <f t="shared" si="38"/>
        <v>15.691037822631742</v>
      </c>
      <c r="CG11" s="59">
        <f t="shared" si="39"/>
        <v>46.662069737316102</v>
      </c>
      <c r="CH11" s="59">
        <f t="shared" si="40"/>
        <v>18.329279576355461</v>
      </c>
      <c r="CI11" s="59">
        <f>+AR11/AQ11*100-100</f>
        <v>-11.071577076798491</v>
      </c>
      <c r="CJ11" s="59">
        <f t="shared" si="42"/>
        <v>-8.4620185697091443</v>
      </c>
      <c r="CL11" s="47" t="s">
        <v>41</v>
      </c>
      <c r="CM11" s="88"/>
      <c r="CN11" s="55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5"/>
      <c r="CZ11" s="5"/>
      <c r="DA11" s="5"/>
      <c r="DB11" s="5"/>
      <c r="DC11" s="5"/>
      <c r="DD11" s="5"/>
      <c r="DE11" s="5"/>
      <c r="DF11" s="5"/>
      <c r="DG11" s="5"/>
      <c r="DH11" s="5"/>
    </row>
    <row r="12" spans="2:112" ht="32.1" customHeight="1" x14ac:dyDescent="0.4">
      <c r="B12" s="49" t="s">
        <v>27</v>
      </c>
      <c r="C12" s="32">
        <v>315.8</v>
      </c>
      <c r="D12" s="32">
        <v>412.7</v>
      </c>
      <c r="E12" s="32">
        <v>351.7</v>
      </c>
      <c r="F12" s="32">
        <v>437.2</v>
      </c>
      <c r="G12" s="32">
        <v>626.79999999999995</v>
      </c>
      <c r="H12" s="32">
        <f>567.533+0.1</f>
        <v>567.63300000000004</v>
      </c>
      <c r="I12" s="32">
        <v>646.70000000000005</v>
      </c>
      <c r="J12" s="32">
        <v>773.1</v>
      </c>
      <c r="K12" s="32">
        <v>749</v>
      </c>
      <c r="L12" s="32">
        <v>781.90599999999995</v>
      </c>
      <c r="M12" s="32">
        <v>989.45500000000004</v>
      </c>
      <c r="N12" s="32">
        <v>1215.5999999999999</v>
      </c>
      <c r="O12" s="32">
        <v>1181.807</v>
      </c>
      <c r="P12" s="32">
        <v>1578.2439999999999</v>
      </c>
      <c r="Q12" s="32">
        <v>1789.9739999999999</v>
      </c>
      <c r="R12" s="32">
        <v>1914.6510000000001</v>
      </c>
      <c r="S12" s="32">
        <v>2150.0279999999998</v>
      </c>
      <c r="T12" s="32">
        <v>2209.3679999999999</v>
      </c>
      <c r="U12" s="52">
        <v>2254.9650000000001</v>
      </c>
      <c r="V12" s="52">
        <v>2288.328</v>
      </c>
      <c r="W12" s="52">
        <v>2483.7869999999998</v>
      </c>
      <c r="X12" s="52">
        <v>3103.851862</v>
      </c>
      <c r="Y12" s="52">
        <v>5632.1387980000009</v>
      </c>
      <c r="Z12" s="52">
        <v>5763.4663529999998</v>
      </c>
      <c r="AA12" s="52">
        <v>7067.4114790000003</v>
      </c>
      <c r="AB12" s="52">
        <v>8937.741591</v>
      </c>
      <c r="AC12" s="52">
        <v>12595.426863000001</v>
      </c>
      <c r="AD12" s="52">
        <v>9055.733671</v>
      </c>
      <c r="AE12" s="52">
        <v>9564.6825449999997</v>
      </c>
      <c r="AF12" s="52">
        <v>11860.004271000003</v>
      </c>
      <c r="AG12" s="52">
        <v>12830.675307</v>
      </c>
      <c r="AH12" s="52">
        <v>13804.867164000001</v>
      </c>
      <c r="AI12" s="52">
        <v>14039.020307000001</v>
      </c>
      <c r="AJ12" s="52">
        <v>11745.880832000001</v>
      </c>
      <c r="AK12" s="53">
        <v>10286.292933000001</v>
      </c>
      <c r="AL12" s="53">
        <v>13179.496037000001</v>
      </c>
      <c r="AM12" s="53">
        <v>14771.360698</v>
      </c>
      <c r="AN12" s="53">
        <v>15932.004724</v>
      </c>
      <c r="AO12" s="53">
        <v>14890.653468</v>
      </c>
      <c r="AP12" s="53">
        <v>16359.046761</v>
      </c>
      <c r="AQ12" s="53">
        <v>18536.547531</v>
      </c>
      <c r="AR12" s="53">
        <v>19779.817067</v>
      </c>
      <c r="AS12" s="53">
        <v>22475.642991999997</v>
      </c>
      <c r="AU12" s="53"/>
      <c r="AV12" s="54">
        <f t="shared" si="1"/>
        <v>30.683977200759983</v>
      </c>
      <c r="AW12" s="54">
        <f t="shared" si="2"/>
        <v>-14.780712381875446</v>
      </c>
      <c r="AX12" s="54">
        <f t="shared" si="3"/>
        <v>24.310491896502711</v>
      </c>
      <c r="AY12" s="54">
        <f t="shared" si="4"/>
        <v>43.36688014638608</v>
      </c>
      <c r="AZ12" s="54">
        <f t="shared" si="5"/>
        <v>-9.4395341416719702</v>
      </c>
      <c r="BA12" s="54">
        <f t="shared" si="6"/>
        <v>13.929246537815814</v>
      </c>
      <c r="BB12" s="54">
        <f t="shared" si="7"/>
        <v>19.545384258543365</v>
      </c>
      <c r="BC12" s="54">
        <f t="shared" si="8"/>
        <v>-3.1173198809985792</v>
      </c>
      <c r="BD12" s="54">
        <f t="shared" si="9"/>
        <v>4.3933244325767618</v>
      </c>
      <c r="BE12" s="54">
        <f t="shared" si="10"/>
        <v>26.543983547894513</v>
      </c>
      <c r="BF12" s="54">
        <f t="shared" si="11"/>
        <v>22.855511367368891</v>
      </c>
      <c r="BG12" s="52">
        <f t="shared" si="12"/>
        <v>-2.779944060546228</v>
      </c>
      <c r="BH12" s="52">
        <f t="shared" si="13"/>
        <v>33.544986617950315</v>
      </c>
      <c r="BI12" s="52">
        <f t="shared" si="18"/>
        <v>6.9652967026336796</v>
      </c>
      <c r="BJ12" s="52">
        <f t="shared" si="19"/>
        <v>12.293467582342672</v>
      </c>
      <c r="BK12" s="52">
        <f t="shared" si="20"/>
        <v>2.7599640562820582</v>
      </c>
      <c r="BL12" s="52">
        <f t="shared" si="21"/>
        <v>2.0638028612707302</v>
      </c>
      <c r="BM12" s="52">
        <f t="shared" si="22"/>
        <v>1.4795351590822747</v>
      </c>
      <c r="BN12" s="52">
        <f t="shared" si="23"/>
        <v>8.5415639715984639</v>
      </c>
      <c r="BO12" s="59">
        <f t="shared" si="15"/>
        <v>24.964494217901944</v>
      </c>
      <c r="BP12" s="59" t="e">
        <f>+#REF!/X12*100-100</f>
        <v>#REF!</v>
      </c>
      <c r="BQ12" s="59">
        <f t="shared" si="24"/>
        <v>2.3317528155846219</v>
      </c>
      <c r="BR12" s="59">
        <f t="shared" si="25"/>
        <v>22.624320957842855</v>
      </c>
      <c r="BS12" s="59">
        <f t="shared" si="26"/>
        <v>26.46414627982918</v>
      </c>
      <c r="BT12" s="59">
        <f t="shared" si="27"/>
        <v>40.924043672096815</v>
      </c>
      <c r="BU12" s="59">
        <f t="shared" si="28"/>
        <v>-28.103003022455013</v>
      </c>
      <c r="BV12" s="59">
        <f t="shared" si="29"/>
        <v>5.6201837696469852</v>
      </c>
      <c r="BW12" s="59">
        <f t="shared" si="30"/>
        <v>23.997887177132696</v>
      </c>
      <c r="BX12" s="59">
        <f t="shared" si="31"/>
        <v>8.1844071369643103</v>
      </c>
      <c r="BY12" s="59">
        <v>1.7835723570617432</v>
      </c>
      <c r="BZ12" s="59">
        <f t="shared" si="32"/>
        <v>1.6961636806663165</v>
      </c>
      <c r="CA12" s="59">
        <f t="shared" si="33"/>
        <v>-16.334042011867581</v>
      </c>
      <c r="CB12" s="59">
        <f t="shared" si="34"/>
        <v>-12.426380957514553</v>
      </c>
      <c r="CC12" s="59">
        <f t="shared" si="35"/>
        <v>28.126781172235184</v>
      </c>
      <c r="CD12" s="59">
        <f t="shared" si="36"/>
        <v>12.078342423192908</v>
      </c>
      <c r="CE12" s="59">
        <f t="shared" si="37"/>
        <v>7.8573941137132266</v>
      </c>
      <c r="CF12" s="59">
        <f t="shared" si="38"/>
        <v>-6.5362223652325753</v>
      </c>
      <c r="CG12" s="59">
        <f t="shared" si="39"/>
        <v>9.8611743007489565</v>
      </c>
      <c r="CH12" s="59">
        <f t="shared" si="40"/>
        <v>13.310682473205986</v>
      </c>
      <c r="CI12" s="59">
        <f t="shared" ref="CI12:CI17" si="43">+AR12/AQ12*100-100</f>
        <v>6.7071256603787219</v>
      </c>
      <c r="CJ12" s="59">
        <f t="shared" si="42"/>
        <v>13.629175213645553</v>
      </c>
      <c r="CL12" s="47" t="s">
        <v>42</v>
      </c>
      <c r="CM12" s="29"/>
      <c r="CN12" s="55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5"/>
      <c r="CZ12" s="5"/>
      <c r="DA12" s="5"/>
      <c r="DB12" s="5"/>
      <c r="DC12" s="5"/>
      <c r="DD12" s="5"/>
      <c r="DE12" s="5"/>
      <c r="DF12" s="5"/>
      <c r="DG12" s="5"/>
      <c r="DH12" s="5"/>
    </row>
    <row r="13" spans="2:112" ht="32.1" customHeight="1" x14ac:dyDescent="0.4">
      <c r="B13" s="50" t="s">
        <v>28</v>
      </c>
      <c r="C13" s="32">
        <v>335.8</v>
      </c>
      <c r="D13" s="32">
        <v>408.4</v>
      </c>
      <c r="E13" s="32">
        <v>422.4</v>
      </c>
      <c r="F13" s="32">
        <v>580.70000000000005</v>
      </c>
      <c r="G13" s="32">
        <v>767.6</v>
      </c>
      <c r="H13" s="32">
        <v>521.5</v>
      </c>
      <c r="I13" s="32">
        <v>804.8</v>
      </c>
      <c r="J13" s="32">
        <v>812.84400000000005</v>
      </c>
      <c r="K13" s="32">
        <v>822.81500000000005</v>
      </c>
      <c r="L13" s="32">
        <v>985.20600000000002</v>
      </c>
      <c r="M13" s="32">
        <v>1067.924</v>
      </c>
      <c r="N13" s="32">
        <v>1206.5</v>
      </c>
      <c r="O13" s="32">
        <v>1120.769</v>
      </c>
      <c r="P13" s="32">
        <v>1517.0129999999999</v>
      </c>
      <c r="Q13" s="32">
        <v>1748.123</v>
      </c>
      <c r="R13" s="32">
        <v>1942.213</v>
      </c>
      <c r="S13" s="32">
        <v>2138.3429999999998</v>
      </c>
      <c r="T13" s="32">
        <v>2237.3879999999999</v>
      </c>
      <c r="U13" s="52">
        <v>1939.837</v>
      </c>
      <c r="V13" s="52">
        <v>2044.0830000000001</v>
      </c>
      <c r="W13" s="52">
        <v>2579.4670000000001</v>
      </c>
      <c r="X13" s="52">
        <v>2975.888974</v>
      </c>
      <c r="Y13" s="52">
        <v>4707.4912839999997</v>
      </c>
      <c r="Z13" s="52">
        <v>5552.8672120000001</v>
      </c>
      <c r="AA13" s="52">
        <v>6811.2024099999999</v>
      </c>
      <c r="AB13" s="52">
        <v>8736.6890920000005</v>
      </c>
      <c r="AC13" s="52">
        <v>11046.830086</v>
      </c>
      <c r="AD13" s="52">
        <v>7839.9088419999998</v>
      </c>
      <c r="AE13" s="52">
        <v>8523.4519729999993</v>
      </c>
      <c r="AF13" s="52">
        <v>11245.124657</v>
      </c>
      <c r="AG13" s="52">
        <v>12831.394572000001</v>
      </c>
      <c r="AH13" s="52">
        <v>11859.734323000001</v>
      </c>
      <c r="AI13" s="52">
        <v>12095.069206</v>
      </c>
      <c r="AJ13" s="52">
        <v>11522.156392999999</v>
      </c>
      <c r="AK13" s="53">
        <v>12342.120328999999</v>
      </c>
      <c r="AL13" s="53">
        <v>13916.052548</v>
      </c>
      <c r="AM13" s="53">
        <v>12926.754198999999</v>
      </c>
      <c r="AN13" s="53">
        <v>13222.876222999999</v>
      </c>
      <c r="AO13" s="53">
        <v>12456.453473</v>
      </c>
      <c r="AP13" s="53">
        <v>18862.531963000001</v>
      </c>
      <c r="AQ13" s="53">
        <v>21275.849662000001</v>
      </c>
      <c r="AR13" s="53">
        <v>21556.272836</v>
      </c>
      <c r="AS13" s="53">
        <v>22002.216747999999</v>
      </c>
      <c r="AU13" s="53"/>
      <c r="AV13" s="54">
        <f t="shared" si="1"/>
        <v>21.620011911852288</v>
      </c>
      <c r="AW13" s="54">
        <f t="shared" si="2"/>
        <v>3.4280117531831564</v>
      </c>
      <c r="AX13" s="54">
        <f t="shared" si="3"/>
        <v>37.476325757575779</v>
      </c>
      <c r="AY13" s="54">
        <f t="shared" si="4"/>
        <v>32.185293611158926</v>
      </c>
      <c r="AZ13" s="54">
        <f t="shared" si="5"/>
        <v>-32.060969254820222</v>
      </c>
      <c r="BA13" s="54">
        <f t="shared" si="6"/>
        <v>54.324065196548418</v>
      </c>
      <c r="BB13" s="54">
        <f t="shared" si="7"/>
        <v>0.99950298210737287</v>
      </c>
      <c r="BC13" s="54">
        <f t="shared" si="8"/>
        <v>1.2266806422880592</v>
      </c>
      <c r="BD13" s="54">
        <f t="shared" si="9"/>
        <v>19.736028147274908</v>
      </c>
      <c r="BE13" s="54">
        <f t="shared" si="10"/>
        <v>8.3960105805283263</v>
      </c>
      <c r="BF13" s="54">
        <f t="shared" si="11"/>
        <v>12.976204299182342</v>
      </c>
      <c r="BG13" s="52">
        <f t="shared" si="12"/>
        <v>-7.1057604641525103</v>
      </c>
      <c r="BH13" s="52">
        <f t="shared" si="13"/>
        <v>35.354653813586907</v>
      </c>
      <c r="BI13" s="52">
        <f t="shared" si="18"/>
        <v>11.102765652073671</v>
      </c>
      <c r="BJ13" s="52">
        <f t="shared" si="19"/>
        <v>10.098274494095136</v>
      </c>
      <c r="BK13" s="52">
        <f t="shared" si="20"/>
        <v>4.6318574709483045</v>
      </c>
      <c r="BL13" s="52">
        <f t="shared" si="21"/>
        <v>-13.299034409767089</v>
      </c>
      <c r="BM13" s="52">
        <f t="shared" si="22"/>
        <v>5.3739566778033492</v>
      </c>
      <c r="BN13" s="52">
        <f t="shared" si="23"/>
        <v>26.191891425152505</v>
      </c>
      <c r="BO13" s="59">
        <f t="shared" si="15"/>
        <v>15.368367728681932</v>
      </c>
      <c r="BP13" s="59" t="e">
        <f>+#REF!/X13*100-100</f>
        <v>#REF!</v>
      </c>
      <c r="BQ13" s="59">
        <f t="shared" si="24"/>
        <v>17.958098634686721</v>
      </c>
      <c r="BR13" s="59">
        <f t="shared" si="25"/>
        <v>22.660999263239717</v>
      </c>
      <c r="BS13" s="59">
        <f t="shared" si="26"/>
        <v>28.269409218746176</v>
      </c>
      <c r="BT13" s="59">
        <f t="shared" si="27"/>
        <v>26.441835913737009</v>
      </c>
      <c r="BU13" s="59">
        <f t="shared" si="28"/>
        <v>-29.030239616559626</v>
      </c>
      <c r="BV13" s="59">
        <f t="shared" si="29"/>
        <v>8.718763760850365</v>
      </c>
      <c r="BW13" s="59">
        <f t="shared" si="30"/>
        <v>31.931577635698858</v>
      </c>
      <c r="BX13" s="59">
        <f t="shared" si="31"/>
        <v>14.106290178051168</v>
      </c>
      <c r="BY13" s="59">
        <v>-13.35079877239707</v>
      </c>
      <c r="BZ13" s="59">
        <f t="shared" si="32"/>
        <v>1.9843183379209819</v>
      </c>
      <c r="CA13" s="59">
        <f t="shared" si="33"/>
        <v>-4.7367468779409307</v>
      </c>
      <c r="CB13" s="59">
        <f t="shared" si="34"/>
        <v>7.1164104012522102</v>
      </c>
      <c r="CC13" s="59">
        <f t="shared" si="35"/>
        <v>12.752526932522017</v>
      </c>
      <c r="CD13" s="59">
        <f t="shared" si="36"/>
        <v>-7.1090443614499179</v>
      </c>
      <c r="CE13" s="59">
        <f t="shared" si="37"/>
        <v>2.2907685830593607</v>
      </c>
      <c r="CF13" s="59">
        <f t="shared" si="38"/>
        <v>-5.7961878873741313</v>
      </c>
      <c r="CG13" s="59">
        <f t="shared" si="39"/>
        <v>51.427788044851638</v>
      </c>
      <c r="CH13" s="59">
        <f t="shared" si="40"/>
        <v>12.794240474894195</v>
      </c>
      <c r="CI13" s="59">
        <f t="shared" si="43"/>
        <v>1.3180351358698061</v>
      </c>
      <c r="CJ13" s="59">
        <f t="shared" si="42"/>
        <v>2.0687431236036815</v>
      </c>
      <c r="CL13" s="47" t="s">
        <v>43</v>
      </c>
      <c r="CM13" s="29"/>
      <c r="CN13" s="56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5"/>
      <c r="CZ13" s="5"/>
      <c r="DA13" s="5"/>
      <c r="DB13" s="5"/>
      <c r="DC13" s="5"/>
      <c r="DD13" s="5"/>
      <c r="DE13" s="5"/>
      <c r="DF13" s="5"/>
      <c r="DG13" s="5"/>
      <c r="DH13" s="5"/>
    </row>
    <row r="14" spans="2:112" ht="32.1" customHeight="1" x14ac:dyDescent="0.4">
      <c r="B14" s="49" t="s">
        <v>29</v>
      </c>
      <c r="C14" s="32">
        <v>400</v>
      </c>
      <c r="D14" s="32">
        <v>456.4</v>
      </c>
      <c r="E14" s="32">
        <v>459.8</v>
      </c>
      <c r="F14" s="32">
        <v>524.6</v>
      </c>
      <c r="G14" s="32">
        <v>694.5</v>
      </c>
      <c r="H14" s="32">
        <f>570.404+0.1</f>
        <v>570.50400000000002</v>
      </c>
      <c r="I14" s="32">
        <v>1184.492</v>
      </c>
      <c r="J14" s="32">
        <v>1006.0410000000001</v>
      </c>
      <c r="K14" s="32">
        <v>996.30600000000004</v>
      </c>
      <c r="L14" s="32">
        <v>1091.4449999999999</v>
      </c>
      <c r="M14" s="32">
        <v>1151.3330000000001</v>
      </c>
      <c r="N14" s="32">
        <v>1279.0999999999999</v>
      </c>
      <c r="O14" s="32">
        <v>1259.4059999999999</v>
      </c>
      <c r="P14" s="32">
        <v>1719.933</v>
      </c>
      <c r="Q14" s="32">
        <v>1750.0309999999999</v>
      </c>
      <c r="R14" s="32">
        <v>1896.9690000000001</v>
      </c>
      <c r="S14" s="32">
        <v>2223.5100000000002</v>
      </c>
      <c r="T14" s="32">
        <v>2208.0250000000001</v>
      </c>
      <c r="U14" s="52">
        <v>2274.0500000000002</v>
      </c>
      <c r="V14" s="52">
        <v>2403.2979999999998</v>
      </c>
      <c r="W14" s="52">
        <v>2595.7350000000001</v>
      </c>
      <c r="X14" s="52">
        <v>3218.2068610000001</v>
      </c>
      <c r="Y14" s="52">
        <v>5656.2835209999994</v>
      </c>
      <c r="Z14" s="52">
        <v>6814.2689409999994</v>
      </c>
      <c r="AA14" s="52">
        <v>7606.5510949999998</v>
      </c>
      <c r="AB14" s="52">
        <v>9038.7438959999999</v>
      </c>
      <c r="AC14" s="52">
        <v>12793.148034</v>
      </c>
      <c r="AD14" s="52">
        <v>8480.7083870000024</v>
      </c>
      <c r="AE14" s="52">
        <v>8909.2305210000013</v>
      </c>
      <c r="AF14" s="52">
        <v>10750.626098999999</v>
      </c>
      <c r="AG14" s="52">
        <v>12952.651721999999</v>
      </c>
      <c r="AH14" s="52">
        <v>13824.59943</v>
      </c>
      <c r="AI14" s="52">
        <v>14376.629005000001</v>
      </c>
      <c r="AJ14" s="52">
        <v>12065.120414000001</v>
      </c>
      <c r="AK14" s="53">
        <v>11376.777023000001</v>
      </c>
      <c r="AL14" s="53">
        <v>12391.56674</v>
      </c>
      <c r="AM14" s="53">
        <v>15247.368846000001</v>
      </c>
      <c r="AN14" s="53">
        <v>15273.579960999999</v>
      </c>
      <c r="AO14" s="53">
        <v>15990.797705000001</v>
      </c>
      <c r="AP14" s="53">
        <v>20719.809657000002</v>
      </c>
      <c r="AQ14" s="53">
        <v>22596.774302000002</v>
      </c>
      <c r="AR14" s="53">
        <v>22411.385843</v>
      </c>
      <c r="AS14" s="53">
        <v>21956.628499999999</v>
      </c>
      <c r="AU14" s="53"/>
      <c r="AV14" s="54">
        <f t="shared" si="1"/>
        <v>14.099999999999994</v>
      </c>
      <c r="AW14" s="54">
        <f t="shared" si="2"/>
        <v>0.74496056091147977</v>
      </c>
      <c r="AX14" s="54">
        <f t="shared" si="3"/>
        <v>14.093083949543271</v>
      </c>
      <c r="AY14" s="54">
        <f t="shared" si="4"/>
        <v>32.386580251620273</v>
      </c>
      <c r="AZ14" s="54">
        <f t="shared" si="5"/>
        <v>-17.853995680345577</v>
      </c>
      <c r="BA14" s="54">
        <f t="shared" si="6"/>
        <v>107.62203244850167</v>
      </c>
      <c r="BB14" s="54">
        <f t="shared" si="7"/>
        <v>-15.065614626354588</v>
      </c>
      <c r="BC14" s="54">
        <f t="shared" si="8"/>
        <v>-0.96765439977097856</v>
      </c>
      <c r="BD14" s="54">
        <f t="shared" si="9"/>
        <v>9.5491746511613798</v>
      </c>
      <c r="BE14" s="54">
        <f t="shared" si="10"/>
        <v>5.4870378260013126</v>
      </c>
      <c r="BF14" s="54">
        <f t="shared" si="11"/>
        <v>11.097310682487148</v>
      </c>
      <c r="BG14" s="52">
        <f t="shared" si="12"/>
        <v>-1.5396763349229872</v>
      </c>
      <c r="BH14" s="52">
        <f t="shared" si="13"/>
        <v>36.567000633632034</v>
      </c>
      <c r="BI14" s="52">
        <f t="shared" si="18"/>
        <v>8.3963084082510591</v>
      </c>
      <c r="BJ14" s="52">
        <f t="shared" si="19"/>
        <v>17.213829008275852</v>
      </c>
      <c r="BK14" s="52">
        <f t="shared" si="20"/>
        <v>-0.69642142378492622</v>
      </c>
      <c r="BL14" s="52">
        <f t="shared" si="21"/>
        <v>2.9902288244019104</v>
      </c>
      <c r="BM14" s="52">
        <f t="shared" si="22"/>
        <v>5.6836041423891146</v>
      </c>
      <c r="BN14" s="52">
        <f t="shared" si="23"/>
        <v>8.0072050989931398</v>
      </c>
      <c r="BO14" s="59">
        <f t="shared" si="15"/>
        <v>23.980562769311973</v>
      </c>
      <c r="BP14" s="59" t="e">
        <f>+#REF!/X14*100-100</f>
        <v>#REF!</v>
      </c>
      <c r="BQ14" s="59">
        <f t="shared" si="24"/>
        <v>20.472549081048811</v>
      </c>
      <c r="BR14" s="59">
        <f t="shared" si="25"/>
        <v>11.626810753432522</v>
      </c>
      <c r="BS14" s="59">
        <f t="shared" si="26"/>
        <v>18.828412287158898</v>
      </c>
      <c r="BT14" s="59">
        <f t="shared" si="27"/>
        <v>41.536790744358541</v>
      </c>
      <c r="BU14" s="59">
        <f t="shared" si="28"/>
        <v>-33.708979490731636</v>
      </c>
      <c r="BV14" s="59">
        <f t="shared" si="29"/>
        <v>5.0529049513938844</v>
      </c>
      <c r="BW14" s="59">
        <f t="shared" si="30"/>
        <v>20.668401986677011</v>
      </c>
      <c r="BX14" s="59">
        <f t="shared" si="31"/>
        <v>20.482766331207685</v>
      </c>
      <c r="BY14" s="59">
        <v>0.83163910612249481</v>
      </c>
      <c r="BZ14" s="59">
        <f t="shared" si="32"/>
        <v>3.9930963482534594</v>
      </c>
      <c r="CA14" s="59">
        <f t="shared" si="33"/>
        <v>-16.07823774402253</v>
      </c>
      <c r="CB14" s="59">
        <f t="shared" si="34"/>
        <v>-5.7052343232419531</v>
      </c>
      <c r="CC14" s="59">
        <f t="shared" si="35"/>
        <v>8.9198348086495685</v>
      </c>
      <c r="CD14" s="59">
        <f t="shared" si="36"/>
        <v>23.0463359954433</v>
      </c>
      <c r="CE14" s="59">
        <f t="shared" si="37"/>
        <v>0.17190582365216756</v>
      </c>
      <c r="CF14" s="59">
        <f t="shared" si="38"/>
        <v>4.6958063913723294</v>
      </c>
      <c r="CG14" s="59">
        <f t="shared" si="39"/>
        <v>29.573333608750062</v>
      </c>
      <c r="CH14" s="59">
        <f t="shared" si="40"/>
        <v>9.0587928946822274</v>
      </c>
      <c r="CI14" s="59">
        <f t="shared" si="43"/>
        <v>-0.82042001447787527</v>
      </c>
      <c r="CJ14" s="59">
        <f t="shared" si="42"/>
        <v>-2.0291353073198763</v>
      </c>
      <c r="CL14" s="47" t="s">
        <v>44</v>
      </c>
      <c r="CM14" s="29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5"/>
      <c r="CZ14" s="5"/>
      <c r="DA14" s="5"/>
      <c r="DB14" s="5"/>
      <c r="DC14" s="5"/>
      <c r="DD14" s="5"/>
      <c r="DE14" s="5"/>
      <c r="DF14" s="5"/>
      <c r="DG14" s="5"/>
      <c r="DH14" s="5"/>
    </row>
    <row r="15" spans="2:112" ht="32.1" customHeight="1" x14ac:dyDescent="0.4">
      <c r="B15" s="50" t="s">
        <v>30</v>
      </c>
      <c r="C15" s="32">
        <v>486.6</v>
      </c>
      <c r="D15" s="32">
        <v>560</v>
      </c>
      <c r="E15" s="32">
        <v>566.20000000000005</v>
      </c>
      <c r="F15" s="32">
        <v>639.9</v>
      </c>
      <c r="G15" s="32">
        <v>730</v>
      </c>
      <c r="H15" s="32">
        <v>682.7</v>
      </c>
      <c r="I15" s="32">
        <v>1014.645</v>
      </c>
      <c r="J15" s="32">
        <v>962.178</v>
      </c>
      <c r="K15" s="32">
        <v>1100.567</v>
      </c>
      <c r="L15" s="32">
        <v>1309.9639999999999</v>
      </c>
      <c r="M15" s="32">
        <v>1325.0820000000001</v>
      </c>
      <c r="N15" s="32">
        <v>1412.1</v>
      </c>
      <c r="O15" s="32">
        <v>1416.6179999999999</v>
      </c>
      <c r="P15" s="32">
        <v>1670.19</v>
      </c>
      <c r="Q15" s="32">
        <v>1936.761</v>
      </c>
      <c r="R15" s="32">
        <v>2102.35</v>
      </c>
      <c r="S15" s="32">
        <v>2389.808</v>
      </c>
      <c r="T15" s="32">
        <v>2495.375</v>
      </c>
      <c r="U15" s="52">
        <v>2658.57</v>
      </c>
      <c r="V15" s="52">
        <v>2244.7840000000001</v>
      </c>
      <c r="W15" s="52">
        <v>2812.5459999999998</v>
      </c>
      <c r="X15" s="52">
        <v>3501.1280200000001</v>
      </c>
      <c r="Y15" s="52">
        <v>5867.3421210000006</v>
      </c>
      <c r="Z15" s="52">
        <v>6772.1785689999997</v>
      </c>
      <c r="AA15" s="52">
        <v>6888.8125489999993</v>
      </c>
      <c r="AB15" s="52">
        <v>9895.2166219999999</v>
      </c>
      <c r="AC15" s="52">
        <v>9722.7087899999988</v>
      </c>
      <c r="AD15" s="52">
        <v>10095.768030000001</v>
      </c>
      <c r="AE15" s="52">
        <v>10963.58627</v>
      </c>
      <c r="AF15" s="52">
        <v>11907.219297000001</v>
      </c>
      <c r="AG15" s="52">
        <v>13190.769655</v>
      </c>
      <c r="AH15" s="52">
        <v>12846.390344000001</v>
      </c>
      <c r="AI15" s="52">
        <v>13573.184590999999</v>
      </c>
      <c r="AJ15" s="52">
        <v>13838.696312</v>
      </c>
      <c r="AK15" s="53">
        <v>13491.939033999999</v>
      </c>
      <c r="AL15" s="53">
        <v>14672.918156</v>
      </c>
      <c r="AM15" s="53">
        <v>16590.65249</v>
      </c>
      <c r="AN15" s="53">
        <v>16410.78168</v>
      </c>
      <c r="AO15" s="53">
        <v>17315.266203000003</v>
      </c>
      <c r="AP15" s="53">
        <v>20715.407325</v>
      </c>
      <c r="AQ15" s="53">
        <v>21300.785132000001</v>
      </c>
      <c r="AR15" s="53">
        <v>22804.540822999999</v>
      </c>
      <c r="AS15" s="53">
        <v>23474.122760000002</v>
      </c>
      <c r="AU15" s="53"/>
      <c r="AV15" s="54">
        <f t="shared" si="1"/>
        <v>15.084258117550348</v>
      </c>
      <c r="AW15" s="54">
        <f t="shared" si="2"/>
        <v>1.1071428571428754</v>
      </c>
      <c r="AX15" s="54">
        <f t="shared" si="3"/>
        <v>13.016601907453193</v>
      </c>
      <c r="AY15" s="54">
        <f t="shared" si="4"/>
        <v>14.080325050789185</v>
      </c>
      <c r="AZ15" s="54">
        <f t="shared" si="5"/>
        <v>-6.4794520547945211</v>
      </c>
      <c r="BA15" s="54">
        <f t="shared" si="6"/>
        <v>48.62238171964259</v>
      </c>
      <c r="BB15" s="54">
        <f t="shared" si="7"/>
        <v>-5.1709711278328854</v>
      </c>
      <c r="BC15" s="54">
        <f t="shared" si="8"/>
        <v>14.382889652434372</v>
      </c>
      <c r="BD15" s="54">
        <f t="shared" si="9"/>
        <v>19.026283724661923</v>
      </c>
      <c r="BE15" s="54">
        <f t="shared" si="10"/>
        <v>1.1540775166340609</v>
      </c>
      <c r="BF15" s="54">
        <f t="shared" si="11"/>
        <v>6.5669898164792784</v>
      </c>
      <c r="BG15" s="52">
        <f t="shared" si="12"/>
        <v>0.31994901210961757</v>
      </c>
      <c r="BH15" s="52">
        <f t="shared" si="13"/>
        <v>17.899814911288729</v>
      </c>
      <c r="BI15" s="52">
        <f t="shared" si="18"/>
        <v>8.5497900876773087</v>
      </c>
      <c r="BJ15" s="52">
        <f t="shared" si="19"/>
        <v>13.673175256260848</v>
      </c>
      <c r="BK15" s="52">
        <f t="shared" si="20"/>
        <v>4.4173841580578852</v>
      </c>
      <c r="BL15" s="52">
        <f t="shared" si="21"/>
        <v>6.5398988128036848</v>
      </c>
      <c r="BM15" s="52">
        <f t="shared" si="22"/>
        <v>-15.564231899103646</v>
      </c>
      <c r="BN15" s="52">
        <f t="shared" si="23"/>
        <v>25.292500302924452</v>
      </c>
      <c r="BO15" s="59">
        <f t="shared" si="15"/>
        <v>24.482515841518676</v>
      </c>
      <c r="BP15" s="59" t="e">
        <f>+#REF!/X15*100-100</f>
        <v>#REF!</v>
      </c>
      <c r="BQ15" s="59">
        <f t="shared" si="24"/>
        <v>15.421572994038797</v>
      </c>
      <c r="BR15" s="59">
        <f t="shared" si="25"/>
        <v>1.7222519874756017</v>
      </c>
      <c r="BS15" s="59">
        <f t="shared" si="26"/>
        <v>43.641833067970765</v>
      </c>
      <c r="BT15" s="59">
        <f t="shared" si="27"/>
        <v>-1.7433456849895066</v>
      </c>
      <c r="BU15" s="59">
        <f t="shared" si="28"/>
        <v>3.8369887246206531</v>
      </c>
      <c r="BV15" s="59">
        <f t="shared" si="29"/>
        <v>8.5958615275355044</v>
      </c>
      <c r="BW15" s="59">
        <f t="shared" si="30"/>
        <v>8.6069740663426302</v>
      </c>
      <c r="BX15" s="59">
        <f t="shared" si="31"/>
        <v>10.779597872388109</v>
      </c>
      <c r="BY15" s="59">
        <v>-8.6201567212493302</v>
      </c>
      <c r="BZ15" s="59">
        <f t="shared" si="32"/>
        <v>5.6575756110311062</v>
      </c>
      <c r="CA15" s="59">
        <f t="shared" si="33"/>
        <v>1.956149046820272</v>
      </c>
      <c r="CB15" s="59">
        <f t="shared" si="34"/>
        <v>-2.5057076922723951</v>
      </c>
      <c r="CC15" s="59">
        <f t="shared" si="35"/>
        <v>8.7532201192423571</v>
      </c>
      <c r="CD15" s="59">
        <f t="shared" si="36"/>
        <v>13.069890485389294</v>
      </c>
      <c r="CE15" s="59">
        <f t="shared" si="37"/>
        <v>-1.0841695955503639</v>
      </c>
      <c r="CF15" s="59">
        <f t="shared" si="38"/>
        <v>5.5115261456576832</v>
      </c>
      <c r="CG15" s="59">
        <f t="shared" si="39"/>
        <v>19.636666754859917</v>
      </c>
      <c r="CH15" s="59">
        <f t="shared" si="40"/>
        <v>2.8258088186059922</v>
      </c>
      <c r="CI15" s="59">
        <f>+AR15/AQ15*100-100</f>
        <v>7.0596256507978126</v>
      </c>
      <c r="CJ15" s="59">
        <f t="shared" si="42"/>
        <v>2.9361781155649425</v>
      </c>
      <c r="CL15" s="47" t="s">
        <v>45</v>
      </c>
      <c r="CM15" s="29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5"/>
      <c r="CZ15" s="5"/>
      <c r="DA15" s="5"/>
      <c r="DB15" s="5"/>
      <c r="DC15" s="5"/>
      <c r="DD15" s="5"/>
      <c r="DE15" s="5"/>
      <c r="DF15" s="5"/>
      <c r="DG15" s="5"/>
      <c r="DH15" s="5"/>
    </row>
    <row r="16" spans="2:112" ht="32.1" customHeight="1" x14ac:dyDescent="0.4">
      <c r="B16" s="49" t="s">
        <v>31</v>
      </c>
      <c r="C16" s="32">
        <v>552.20000000000005</v>
      </c>
      <c r="D16" s="32">
        <v>604.70000000000005</v>
      </c>
      <c r="E16" s="32">
        <v>579.70000000000005</v>
      </c>
      <c r="F16" s="32">
        <v>652.4</v>
      </c>
      <c r="G16" s="32">
        <v>689.6</v>
      </c>
      <c r="H16" s="32">
        <v>682.9</v>
      </c>
      <c r="I16" s="32">
        <v>1102.9000000000001</v>
      </c>
      <c r="J16" s="32">
        <v>1080</v>
      </c>
      <c r="K16" s="32">
        <v>1199.9549999999999</v>
      </c>
      <c r="L16" s="32">
        <v>1387.9939999999999</v>
      </c>
      <c r="M16" s="32">
        <v>1332.0309999999999</v>
      </c>
      <c r="N16" s="32">
        <v>1247</v>
      </c>
      <c r="O16" s="32">
        <v>1291.345</v>
      </c>
      <c r="P16" s="32">
        <v>1658.029</v>
      </c>
      <c r="Q16" s="32">
        <v>2059.0880000000002</v>
      </c>
      <c r="R16" s="32">
        <v>2229.6419999999998</v>
      </c>
      <c r="S16" s="32">
        <v>2523.1089999999999</v>
      </c>
      <c r="T16" s="32">
        <v>2252.6030000000001</v>
      </c>
      <c r="U16" s="52">
        <v>2447.752</v>
      </c>
      <c r="V16" s="52">
        <v>2499.364</v>
      </c>
      <c r="W16" s="52">
        <v>2841.732</v>
      </c>
      <c r="X16" s="52">
        <v>3593.6048960000003</v>
      </c>
      <c r="Y16" s="52">
        <v>5733.9089759999997</v>
      </c>
      <c r="Z16" s="52">
        <v>5942.5757819999999</v>
      </c>
      <c r="AA16" s="52">
        <v>8641.4745559999992</v>
      </c>
      <c r="AB16" s="52">
        <v>11318.798220000001</v>
      </c>
      <c r="AC16" s="52">
        <v>9395.8728969999993</v>
      </c>
      <c r="AD16" s="52">
        <v>8903.0107729999982</v>
      </c>
      <c r="AE16" s="52">
        <v>9382.3697179999999</v>
      </c>
      <c r="AF16" s="52">
        <v>11078.524743000002</v>
      </c>
      <c r="AG16" s="52">
        <v>13753.052493000001</v>
      </c>
      <c r="AH16" s="52">
        <v>15100.053117000001</v>
      </c>
      <c r="AI16" s="52">
        <v>13782.563867000001</v>
      </c>
      <c r="AJ16" s="52">
        <v>12311.852096999999</v>
      </c>
      <c r="AK16" s="53">
        <v>13378.228023</v>
      </c>
      <c r="AL16" s="53">
        <v>14909.379879</v>
      </c>
      <c r="AM16" s="53">
        <v>16386.878392999999</v>
      </c>
      <c r="AN16" s="53">
        <v>16242.650391000001</v>
      </c>
      <c r="AO16" s="53">
        <v>16088.682231000001</v>
      </c>
      <c r="AP16" s="53">
        <v>21469.517787000001</v>
      </c>
      <c r="AQ16" s="53">
        <v>21871.038612</v>
      </c>
      <c r="AR16" s="53">
        <v>23000.729802999998</v>
      </c>
      <c r="AS16" s="53">
        <v>22237.432034000001</v>
      </c>
      <c r="AU16" s="53"/>
      <c r="AV16" s="54">
        <f t="shared" si="1"/>
        <v>9.5074248460702648</v>
      </c>
      <c r="AW16" s="54">
        <f t="shared" si="2"/>
        <v>-4.1342814618819261</v>
      </c>
      <c r="AX16" s="54">
        <f t="shared" si="3"/>
        <v>12.540969466965663</v>
      </c>
      <c r="AY16" s="54">
        <f t="shared" si="4"/>
        <v>5.7020232985898218</v>
      </c>
      <c r="AZ16" s="54">
        <f t="shared" si="5"/>
        <v>-0.97157772621810068</v>
      </c>
      <c r="BA16" s="54">
        <f t="shared" si="6"/>
        <v>61.502416166349406</v>
      </c>
      <c r="BB16" s="54">
        <f t="shared" si="7"/>
        <v>-2.0763441835161984</v>
      </c>
      <c r="BC16" s="54">
        <f t="shared" si="8"/>
        <v>11.106944444444451</v>
      </c>
      <c r="BD16" s="54">
        <f t="shared" si="9"/>
        <v>15.670504310578309</v>
      </c>
      <c r="BE16" s="54">
        <f t="shared" si="10"/>
        <v>-4.031933855621844</v>
      </c>
      <c r="BF16" s="54">
        <f t="shared" si="11"/>
        <v>-6.3835601423690491</v>
      </c>
      <c r="BG16" s="52">
        <f t="shared" si="12"/>
        <v>3.556134723336001</v>
      </c>
      <c r="BH16" s="52">
        <f t="shared" si="13"/>
        <v>28.395510107678433</v>
      </c>
      <c r="BI16" s="52">
        <f t="shared" si="18"/>
        <v>8.2829874196731623</v>
      </c>
      <c r="BJ16" s="52">
        <f t="shared" si="19"/>
        <v>13.162068170585243</v>
      </c>
      <c r="BK16" s="52">
        <f t="shared" si="20"/>
        <v>-10.721138087970033</v>
      </c>
      <c r="BL16" s="52">
        <f t="shared" si="21"/>
        <v>8.6632664521888501</v>
      </c>
      <c r="BM16" s="52">
        <f t="shared" si="22"/>
        <v>2.1085469442982827</v>
      </c>
      <c r="BN16" s="52">
        <f t="shared" si="23"/>
        <v>13.698204823307051</v>
      </c>
      <c r="BO16" s="59">
        <f t="shared" si="15"/>
        <v>26.458261933215383</v>
      </c>
      <c r="BP16" s="59" t="e">
        <f>+#REF!/X16*100-100</f>
        <v>#REF!</v>
      </c>
      <c r="BQ16" s="59">
        <f t="shared" si="24"/>
        <v>3.6391719309357882</v>
      </c>
      <c r="BR16" s="59">
        <f t="shared" si="25"/>
        <v>45.416312269419166</v>
      </c>
      <c r="BS16" s="59">
        <f t="shared" si="26"/>
        <v>30.98225478360132</v>
      </c>
      <c r="BT16" s="59">
        <f t="shared" si="27"/>
        <v>-16.988776419763781</v>
      </c>
      <c r="BU16" s="59">
        <f t="shared" si="28"/>
        <v>-5.245517147825268</v>
      </c>
      <c r="BV16" s="59">
        <f t="shared" si="29"/>
        <v>5.3842341340723152</v>
      </c>
      <c r="BW16" s="59">
        <f t="shared" si="30"/>
        <v>18.078109006362666</v>
      </c>
      <c r="BX16" s="59">
        <f t="shared" si="31"/>
        <v>24.141551443389673</v>
      </c>
      <c r="BY16" s="59">
        <v>3.2587300763093054</v>
      </c>
      <c r="BZ16" s="59">
        <f t="shared" si="32"/>
        <v>-8.7250636788604368</v>
      </c>
      <c r="CA16" s="59">
        <f t="shared" si="33"/>
        <v>-10.670814111163821</v>
      </c>
      <c r="CB16" s="59">
        <f t="shared" si="34"/>
        <v>8.6613770015954117</v>
      </c>
      <c r="CC16" s="59">
        <f t="shared" si="35"/>
        <v>11.445102096986432</v>
      </c>
      <c r="CD16" s="59">
        <f t="shared" si="36"/>
        <v>9.9098589343817594</v>
      </c>
      <c r="CE16" s="59">
        <f t="shared" si="37"/>
        <v>-0.88014323741859357</v>
      </c>
      <c r="CF16" s="59">
        <f t="shared" si="38"/>
        <v>-0.94792510023680165</v>
      </c>
      <c r="CG16" s="59">
        <f t="shared" si="39"/>
        <v>33.444849483272748</v>
      </c>
      <c r="CH16" s="59">
        <f t="shared" si="40"/>
        <v>1.8701902342824042</v>
      </c>
      <c r="CI16" s="59">
        <f t="shared" si="43"/>
        <v>5.1652379708212521</v>
      </c>
      <c r="CJ16" s="59">
        <f t="shared" si="42"/>
        <v>-3.3185806517341092</v>
      </c>
      <c r="CL16" s="47" t="s">
        <v>46</v>
      </c>
      <c r="CM16" s="29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5"/>
      <c r="CZ16" s="5"/>
      <c r="DA16" s="5"/>
      <c r="DB16" s="5"/>
      <c r="DC16" s="5"/>
      <c r="DD16" s="5"/>
      <c r="DE16" s="5"/>
      <c r="DF16" s="5"/>
      <c r="DG16" s="5"/>
      <c r="DH16" s="5"/>
    </row>
    <row r="17" spans="2:112" ht="32.1" customHeight="1" x14ac:dyDescent="0.4">
      <c r="B17" s="51" t="s">
        <v>32</v>
      </c>
      <c r="C17" s="31">
        <v>655.29999999999995</v>
      </c>
      <c r="D17" s="31">
        <v>764.1</v>
      </c>
      <c r="E17" s="31">
        <v>674</v>
      </c>
      <c r="F17" s="31">
        <v>769.5</v>
      </c>
      <c r="G17" s="31">
        <v>809.7</v>
      </c>
      <c r="H17" s="31">
        <v>864.83199999999999</v>
      </c>
      <c r="I17" s="31">
        <v>1204.0999999999999</v>
      </c>
      <c r="J17" s="31">
        <v>1500.001</v>
      </c>
      <c r="K17" s="31">
        <v>1378.91</v>
      </c>
      <c r="L17" s="31">
        <v>1663.1</v>
      </c>
      <c r="M17" s="31">
        <v>1444.0440000000001</v>
      </c>
      <c r="N17" s="31">
        <v>1501.1</v>
      </c>
      <c r="O17" s="31">
        <v>1924.57</v>
      </c>
      <c r="P17" s="31">
        <v>2305.3270000000002</v>
      </c>
      <c r="Q17" s="31">
        <v>2397.5859999999998</v>
      </c>
      <c r="R17" s="31">
        <v>2399.6880000000001</v>
      </c>
      <c r="S17" s="31">
        <v>2409.232</v>
      </c>
      <c r="T17" s="31">
        <v>2239.1030000000001</v>
      </c>
      <c r="U17" s="52">
        <v>2231.377</v>
      </c>
      <c r="V17" s="52">
        <v>2489.027</v>
      </c>
      <c r="W17" s="52">
        <v>2660.3020000000001</v>
      </c>
      <c r="X17" s="52">
        <v>3242.495234</v>
      </c>
      <c r="Y17" s="52">
        <v>6540.8741749999999</v>
      </c>
      <c r="Z17" s="52">
        <v>7246.2786299999998</v>
      </c>
      <c r="AA17" s="52">
        <v>8603.7534800000012</v>
      </c>
      <c r="AB17" s="80">
        <v>9724.0179769999995</v>
      </c>
      <c r="AC17" s="80">
        <v>7721.9489739999999</v>
      </c>
      <c r="AD17" s="80">
        <v>10054.591867000005</v>
      </c>
      <c r="AE17" s="80">
        <v>11822.551699</v>
      </c>
      <c r="AF17" s="80">
        <v>12477.486279999999</v>
      </c>
      <c r="AG17" s="80">
        <v>12605.476173000001</v>
      </c>
      <c r="AH17" s="80">
        <v>13915.512677999999</v>
      </c>
      <c r="AI17" s="80">
        <v>14217.738811000001</v>
      </c>
      <c r="AJ17" s="80">
        <v>12358.416421</v>
      </c>
      <c r="AK17" s="89">
        <v>13455.174639000001</v>
      </c>
      <c r="AL17" s="89">
        <v>14661.083966</v>
      </c>
      <c r="AM17" s="89">
        <v>14645.696250999999</v>
      </c>
      <c r="AN17" s="89">
        <v>15386.718469000001</v>
      </c>
      <c r="AO17" s="89">
        <v>17837.134738000001</v>
      </c>
      <c r="AP17" s="89">
        <v>22260.047587000001</v>
      </c>
      <c r="AQ17" s="89">
        <v>22898.748625</v>
      </c>
      <c r="AR17" s="94">
        <v>22958.050772999999</v>
      </c>
      <c r="AS17" s="94">
        <v>23411.051605999997</v>
      </c>
      <c r="AT17" s="94"/>
      <c r="AU17" s="94"/>
      <c r="AV17" s="95">
        <f t="shared" si="1"/>
        <v>16.603082557607209</v>
      </c>
      <c r="AW17" s="95">
        <f t="shared" si="2"/>
        <v>-11.791650307551365</v>
      </c>
      <c r="AX17" s="95">
        <f t="shared" si="3"/>
        <v>14.169139465875375</v>
      </c>
      <c r="AY17" s="95">
        <f t="shared" si="4"/>
        <v>5.22417153996102</v>
      </c>
      <c r="AZ17" s="95">
        <f t="shared" si="5"/>
        <v>6.8089415833024418</v>
      </c>
      <c r="BA17" s="95">
        <f t="shared" si="6"/>
        <v>39.229353215422179</v>
      </c>
      <c r="BB17" s="95">
        <f t="shared" si="7"/>
        <v>24.574453949007577</v>
      </c>
      <c r="BC17" s="95">
        <f t="shared" si="8"/>
        <v>-8.0727279515146932</v>
      </c>
      <c r="BD17" s="95">
        <f t="shared" si="9"/>
        <v>20.609756981964011</v>
      </c>
      <c r="BE17" s="95">
        <f t="shared" si="10"/>
        <v>-13.17154711081713</v>
      </c>
      <c r="BF17" s="95">
        <f t="shared" si="11"/>
        <v>3.9511261429707076</v>
      </c>
      <c r="BG17" s="96">
        <f t="shared" si="12"/>
        <v>28.210645526613831</v>
      </c>
      <c r="BH17" s="96">
        <f t="shared" si="13"/>
        <v>19.784003699527702</v>
      </c>
      <c r="BI17" s="96">
        <f t="shared" si="18"/>
        <v>8.7671516266794924E-2</v>
      </c>
      <c r="BJ17" s="96">
        <f t="shared" si="19"/>
        <v>0.39771837005477551</v>
      </c>
      <c r="BK17" s="96">
        <f t="shared" si="20"/>
        <v>-7.0615449238595431</v>
      </c>
      <c r="BL17" s="96">
        <f t="shared" si="21"/>
        <v>-0.34504888788056576</v>
      </c>
      <c r="BM17" s="96">
        <f t="shared" si="22"/>
        <v>11.546681712682357</v>
      </c>
      <c r="BN17" s="96">
        <f t="shared" si="23"/>
        <v>6.8812029761027134</v>
      </c>
      <c r="BO17" s="97">
        <f t="shared" si="15"/>
        <v>21.884479055385441</v>
      </c>
      <c r="BP17" s="97" t="e">
        <f>+#REF!/X17*100-100</f>
        <v>#REF!</v>
      </c>
      <c r="BQ17" s="97">
        <f t="shared" si="24"/>
        <v>10.78455931312881</v>
      </c>
      <c r="BR17" s="97">
        <f t="shared" si="25"/>
        <v>18.733406750052083</v>
      </c>
      <c r="BS17" s="97">
        <f t="shared" si="26"/>
        <v>13.020648483294266</v>
      </c>
      <c r="BT17" s="97">
        <f t="shared" si="27"/>
        <v>-20.588906846279471</v>
      </c>
      <c r="BU17" s="97">
        <f t="shared" si="28"/>
        <v>30.207955282456197</v>
      </c>
      <c r="BV17" s="97">
        <f t="shared" si="29"/>
        <v>17.583606131270074</v>
      </c>
      <c r="BW17" s="97">
        <f t="shared" si="30"/>
        <v>5.5397057900401876</v>
      </c>
      <c r="BX17" s="97">
        <f t="shared" si="31"/>
        <v>1.0257666498512066</v>
      </c>
      <c r="BY17" s="97">
        <v>4.5169359664458426</v>
      </c>
      <c r="BZ17" s="97">
        <f t="shared" si="32"/>
        <v>2.1718648819731357</v>
      </c>
      <c r="CA17" s="97">
        <f t="shared" si="33"/>
        <v>-13.0774830985183</v>
      </c>
      <c r="CB17" s="97">
        <f>+AK17/AJ17*100-100</f>
        <v>8.8745853889203659</v>
      </c>
      <c r="CC17" s="82">
        <f t="shared" si="35"/>
        <v>8.9624204765403448</v>
      </c>
      <c r="CD17" s="82">
        <f t="shared" si="36"/>
        <v>-0.10495618902180581</v>
      </c>
      <c r="CE17" s="82">
        <f t="shared" si="37"/>
        <v>5.0596585187911813</v>
      </c>
      <c r="CF17" s="82">
        <f t="shared" si="38"/>
        <v>15.925528720999949</v>
      </c>
      <c r="CG17" s="82">
        <f t="shared" si="39"/>
        <v>24.796094854727329</v>
      </c>
      <c r="CH17" s="82">
        <f t="shared" si="40"/>
        <v>2.8692707663976762</v>
      </c>
      <c r="CI17" s="82">
        <f t="shared" si="43"/>
        <v>0.25897549674508014</v>
      </c>
      <c r="CJ17" s="59">
        <f t="shared" si="42"/>
        <v>1.9731676590451457</v>
      </c>
      <c r="CL17" s="76" t="s">
        <v>47</v>
      </c>
      <c r="CM17" s="30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5"/>
      <c r="CZ17" s="5"/>
      <c r="DA17" s="5"/>
      <c r="DB17" s="5"/>
      <c r="DC17" s="5"/>
      <c r="DD17" s="5"/>
      <c r="DE17" s="5"/>
      <c r="DF17" s="5"/>
      <c r="DG17" s="5"/>
      <c r="DH17" s="5"/>
    </row>
    <row r="18" spans="2:112" ht="32.1" customHeight="1" x14ac:dyDescent="0.4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2"/>
      <c r="Q18" s="20"/>
      <c r="R18" s="39"/>
      <c r="S18" s="21"/>
      <c r="T18" s="40"/>
      <c r="U18" s="101" t="s">
        <v>62</v>
      </c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47"/>
      <c r="AV18" s="47"/>
      <c r="AW18" s="47"/>
      <c r="AX18" s="47"/>
      <c r="AY18" s="47"/>
      <c r="AZ18" s="47"/>
      <c r="BA18" s="47"/>
      <c r="BB18" s="47"/>
      <c r="BC18" s="47"/>
      <c r="BD18" s="48"/>
      <c r="BE18" s="47"/>
      <c r="BF18" s="92"/>
      <c r="BG18" s="93"/>
      <c r="BH18" s="47"/>
      <c r="BI18" s="48"/>
      <c r="BJ18" s="47"/>
      <c r="BK18" s="48"/>
      <c r="BL18" s="48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103" t="s">
        <v>35</v>
      </c>
      <c r="CD18" s="103"/>
      <c r="CE18" s="103"/>
      <c r="CF18" s="103"/>
      <c r="CG18" s="103"/>
      <c r="CH18" s="103"/>
      <c r="CI18" s="103"/>
      <c r="CJ18" s="103"/>
      <c r="CK18" s="103"/>
      <c r="CL18" s="20"/>
      <c r="CM18" s="23"/>
      <c r="CN18" s="5"/>
      <c r="CO18" s="5"/>
      <c r="CP18" s="13"/>
      <c r="CQ18" s="5"/>
      <c r="CR18" s="5"/>
      <c r="CS18" s="6"/>
      <c r="CT18" s="5"/>
      <c r="CU18" s="5"/>
      <c r="DB18" s="6"/>
    </row>
    <row r="19" spans="2:112" ht="45" customHeight="1" x14ac:dyDescent="0.4">
      <c r="B19" s="2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5"/>
      <c r="R19" s="34"/>
      <c r="S19" s="27"/>
      <c r="T19" s="33"/>
      <c r="U19" s="101" t="s">
        <v>63</v>
      </c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47"/>
      <c r="AV19" s="47"/>
      <c r="AW19" s="47"/>
      <c r="AX19" s="47"/>
      <c r="AY19" s="47"/>
      <c r="AZ19" s="47"/>
      <c r="BA19" s="47"/>
      <c r="BB19" s="47"/>
      <c r="BC19" s="47"/>
      <c r="BD19" s="48"/>
      <c r="BE19" s="47"/>
      <c r="BF19" s="47"/>
      <c r="BG19" s="46"/>
      <c r="BH19" s="47"/>
      <c r="BI19" s="48"/>
      <c r="BJ19" s="47"/>
      <c r="BK19" s="48"/>
      <c r="BL19" s="48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104" t="s">
        <v>36</v>
      </c>
      <c r="CD19" s="104"/>
      <c r="CE19" s="104"/>
      <c r="CF19" s="104"/>
      <c r="CG19" s="104"/>
      <c r="CH19" s="104"/>
      <c r="CI19" s="104"/>
      <c r="CJ19" s="104"/>
      <c r="CK19" s="104"/>
      <c r="CL19" s="58"/>
      <c r="CM19" s="29"/>
      <c r="CN19" s="14"/>
      <c r="CO19" s="14"/>
      <c r="CP19" s="14"/>
      <c r="CQ19" s="14"/>
      <c r="CR19" s="14"/>
      <c r="CS19" s="14"/>
      <c r="CT19" s="14"/>
      <c r="CU19" s="14"/>
      <c r="CV19" s="15"/>
      <c r="CW19" s="15"/>
      <c r="CX19" s="15"/>
      <c r="CY19" s="12"/>
      <c r="CZ19" s="12"/>
      <c r="DA19" s="12"/>
      <c r="DB19" s="12"/>
      <c r="DC19" s="12"/>
      <c r="DD19" s="12"/>
      <c r="DE19" s="12"/>
      <c r="DF19" s="12"/>
      <c r="DG19" s="12"/>
      <c r="DH19" s="12"/>
    </row>
    <row r="20" spans="2:112" ht="32.1" customHeight="1" x14ac:dyDescent="0.4">
      <c r="B20" s="24"/>
      <c r="C20" s="61">
        <v>1981</v>
      </c>
      <c r="D20" s="61">
        <f t="shared" ref="D20:N20" si="44">C20+1</f>
        <v>1982</v>
      </c>
      <c r="E20" s="61">
        <f t="shared" si="44"/>
        <v>1983</v>
      </c>
      <c r="F20" s="61">
        <f t="shared" si="44"/>
        <v>1984</v>
      </c>
      <c r="G20" s="61">
        <f t="shared" si="44"/>
        <v>1985</v>
      </c>
      <c r="H20" s="61">
        <f t="shared" si="44"/>
        <v>1986</v>
      </c>
      <c r="I20" s="61">
        <f t="shared" si="44"/>
        <v>1987</v>
      </c>
      <c r="J20" s="61">
        <f t="shared" si="44"/>
        <v>1988</v>
      </c>
      <c r="K20" s="61">
        <f t="shared" si="44"/>
        <v>1989</v>
      </c>
      <c r="L20" s="61">
        <f t="shared" si="44"/>
        <v>1990</v>
      </c>
      <c r="M20" s="61">
        <f t="shared" si="44"/>
        <v>1991</v>
      </c>
      <c r="N20" s="61">
        <f t="shared" si="44"/>
        <v>1992</v>
      </c>
      <c r="O20" s="61" t="s">
        <v>0</v>
      </c>
      <c r="P20" s="61" t="s">
        <v>1</v>
      </c>
      <c r="Q20" s="61" t="s">
        <v>2</v>
      </c>
      <c r="R20" s="62" t="s">
        <v>50</v>
      </c>
      <c r="S20" s="62" t="s">
        <v>51</v>
      </c>
      <c r="T20" s="61">
        <v>1998</v>
      </c>
      <c r="U20" s="60">
        <v>1999</v>
      </c>
      <c r="V20" s="60">
        <v>2000</v>
      </c>
      <c r="W20" s="60">
        <v>2001</v>
      </c>
      <c r="X20" s="60">
        <v>2002</v>
      </c>
      <c r="Y20" s="60">
        <v>2004</v>
      </c>
      <c r="Z20" s="60">
        <v>2005</v>
      </c>
      <c r="AA20" s="60">
        <v>2006</v>
      </c>
      <c r="AB20" s="41">
        <v>2007</v>
      </c>
      <c r="AC20" s="41">
        <v>2008</v>
      </c>
      <c r="AD20" s="41">
        <v>2009</v>
      </c>
      <c r="AE20" s="41">
        <v>2010</v>
      </c>
      <c r="AF20" s="41">
        <v>2011</v>
      </c>
      <c r="AG20" s="41">
        <v>2012</v>
      </c>
      <c r="AH20" s="41">
        <v>2013</v>
      </c>
      <c r="AI20" s="41">
        <v>2014</v>
      </c>
      <c r="AJ20" s="41">
        <v>2015</v>
      </c>
      <c r="AK20" s="41">
        <v>2016</v>
      </c>
      <c r="AL20" s="41">
        <v>2017</v>
      </c>
      <c r="AM20" s="41">
        <v>2018</v>
      </c>
      <c r="AN20" s="41">
        <v>2019</v>
      </c>
      <c r="AO20" s="41">
        <v>2020</v>
      </c>
      <c r="AP20" s="41">
        <v>2021</v>
      </c>
      <c r="AQ20" s="41">
        <v>2022</v>
      </c>
      <c r="AR20" s="41">
        <v>2023</v>
      </c>
      <c r="AS20" s="41">
        <v>2024</v>
      </c>
      <c r="AT20" s="41">
        <v>2025</v>
      </c>
      <c r="AU20" s="53"/>
      <c r="AV20" s="63" t="s">
        <v>3</v>
      </c>
      <c r="AW20" s="63" t="s">
        <v>4</v>
      </c>
      <c r="AX20" s="63" t="s">
        <v>5</v>
      </c>
      <c r="AY20" s="63" t="s">
        <v>6</v>
      </c>
      <c r="AZ20" s="63" t="s">
        <v>7</v>
      </c>
      <c r="BA20" s="63" t="s">
        <v>8</v>
      </c>
      <c r="BB20" s="63" t="s">
        <v>9</v>
      </c>
      <c r="BC20" s="63" t="s">
        <v>10</v>
      </c>
      <c r="BD20" s="63" t="s">
        <v>11</v>
      </c>
      <c r="BE20" s="63" t="s">
        <v>19</v>
      </c>
      <c r="BF20" s="63" t="s">
        <v>20</v>
      </c>
      <c r="BG20" s="63" t="s">
        <v>14</v>
      </c>
      <c r="BH20" s="63" t="s">
        <v>15</v>
      </c>
      <c r="BI20" s="63" t="s">
        <v>16</v>
      </c>
      <c r="BJ20" s="63" t="s">
        <v>17</v>
      </c>
      <c r="BK20" s="63" t="s">
        <v>18</v>
      </c>
      <c r="BL20" s="63" t="s">
        <v>49</v>
      </c>
      <c r="BM20" s="60" t="s">
        <v>52</v>
      </c>
      <c r="BN20" s="64" t="s">
        <v>53</v>
      </c>
      <c r="BO20" s="64" t="s">
        <v>54</v>
      </c>
      <c r="BP20" s="64" t="s">
        <v>55</v>
      </c>
      <c r="BQ20" s="65" t="s">
        <v>56</v>
      </c>
      <c r="BR20" s="65" t="s">
        <v>61</v>
      </c>
      <c r="BS20" s="65" t="s">
        <v>64</v>
      </c>
      <c r="BT20" s="81" t="s">
        <v>65</v>
      </c>
      <c r="BU20" s="81" t="s">
        <v>66</v>
      </c>
      <c r="BV20" s="81" t="s">
        <v>67</v>
      </c>
      <c r="BW20" s="81" t="s">
        <v>68</v>
      </c>
      <c r="BX20" s="81" t="s">
        <v>69</v>
      </c>
      <c r="BY20" s="81" t="s">
        <v>70</v>
      </c>
      <c r="BZ20" s="81" t="s">
        <v>71</v>
      </c>
      <c r="CA20" s="81" t="s">
        <v>72</v>
      </c>
      <c r="CB20" s="81" t="s">
        <v>73</v>
      </c>
      <c r="CC20" s="100" t="s">
        <v>74</v>
      </c>
      <c r="CD20" s="100" t="s">
        <v>75</v>
      </c>
      <c r="CE20" s="65" t="s">
        <v>76</v>
      </c>
      <c r="CF20" s="100" t="s">
        <v>79</v>
      </c>
      <c r="CG20" s="65" t="s">
        <v>81</v>
      </c>
      <c r="CH20" s="65" t="s">
        <v>82</v>
      </c>
      <c r="CI20" s="65" t="s">
        <v>84</v>
      </c>
      <c r="CJ20" s="65" t="s">
        <v>85</v>
      </c>
      <c r="CK20" s="65" t="s">
        <v>86</v>
      </c>
      <c r="CL20" s="58"/>
      <c r="CM20" s="29"/>
      <c r="CN20" s="14"/>
      <c r="CO20" s="14"/>
      <c r="CP20" s="14"/>
      <c r="CQ20" s="14"/>
      <c r="CR20" s="14"/>
      <c r="CS20" s="14"/>
      <c r="CT20" s="14"/>
      <c r="CU20" s="14"/>
      <c r="CV20" s="15"/>
      <c r="CW20" s="15"/>
      <c r="CX20" s="15"/>
      <c r="CY20" s="12"/>
      <c r="CZ20" s="12"/>
      <c r="DA20" s="12"/>
      <c r="DB20" s="12"/>
      <c r="DC20" s="12"/>
      <c r="DD20" s="12"/>
      <c r="DE20" s="12"/>
      <c r="DF20" s="12"/>
      <c r="DG20" s="12"/>
      <c r="DH20" s="12"/>
    </row>
    <row r="21" spans="2:112" ht="32.1" customHeight="1" x14ac:dyDescent="0.4">
      <c r="B21" s="68" t="s">
        <v>21</v>
      </c>
      <c r="C21" s="69">
        <f t="shared" ref="C21:I21" si="45">SUM(C$6)</f>
        <v>410.6</v>
      </c>
      <c r="D21" s="69">
        <f t="shared" si="45"/>
        <v>446.1</v>
      </c>
      <c r="E21" s="69">
        <f t="shared" si="45"/>
        <v>478.1</v>
      </c>
      <c r="F21" s="69">
        <f t="shared" si="45"/>
        <v>541.29999999999995</v>
      </c>
      <c r="G21" s="69">
        <f t="shared" si="45"/>
        <v>668.1</v>
      </c>
      <c r="H21" s="69">
        <f t="shared" si="45"/>
        <v>626.29999999999995</v>
      </c>
      <c r="I21" s="69">
        <f t="shared" si="45"/>
        <v>658.36</v>
      </c>
      <c r="J21" s="69">
        <f t="shared" ref="J21:U21" si="46">IF(J6=0,0,SUM(J6))</f>
        <v>905.5</v>
      </c>
      <c r="K21" s="69">
        <f t="shared" si="46"/>
        <v>771.55700000000002</v>
      </c>
      <c r="L21" s="69">
        <f t="shared" si="46"/>
        <v>1024.7950000000001</v>
      </c>
      <c r="M21" s="69">
        <f t="shared" si="46"/>
        <v>1068.0609999999999</v>
      </c>
      <c r="N21" s="69">
        <f t="shared" si="46"/>
        <v>1222.9000000000001</v>
      </c>
      <c r="O21" s="69">
        <f t="shared" si="46"/>
        <v>1273.913</v>
      </c>
      <c r="P21" s="69">
        <f t="shared" si="46"/>
        <v>1312.7380000000001</v>
      </c>
      <c r="Q21" s="69">
        <f t="shared" si="46"/>
        <v>1549.711</v>
      </c>
      <c r="R21" s="69">
        <f t="shared" si="46"/>
        <v>1752.4390000000001</v>
      </c>
      <c r="S21" s="69">
        <f t="shared" si="46"/>
        <v>2044.415</v>
      </c>
      <c r="T21" s="69">
        <f t="shared" si="46"/>
        <v>2193.866</v>
      </c>
      <c r="U21" s="70">
        <f t="shared" si="46"/>
        <v>1883.3150000000001</v>
      </c>
      <c r="V21" s="70">
        <f>+SUM(V$6:V6)</f>
        <v>2123.098</v>
      </c>
      <c r="W21" s="70">
        <f>+SUM(W$6:W6)</f>
        <v>2236.402</v>
      </c>
      <c r="X21" s="70">
        <f>+SUM(X$6:X6)</f>
        <v>2607.319661</v>
      </c>
      <c r="Y21" s="70">
        <f>+SUM(Y$6:Y6)</f>
        <v>4619.6608399999996</v>
      </c>
      <c r="Z21" s="70">
        <f>+SUM(Z$6:Z6)</f>
        <v>4997.279724</v>
      </c>
      <c r="AA21" s="70">
        <f>+SUM(AA$6:AA6)</f>
        <v>5133.0488809999997</v>
      </c>
      <c r="AB21" s="70">
        <f>+SUM(AB$6:AB6)</f>
        <v>6564.5597929999994</v>
      </c>
      <c r="AC21" s="70">
        <f>+SUM(AC$6:AC6)</f>
        <v>10632.207041</v>
      </c>
      <c r="AD21" s="70">
        <f>+SUM(AD$6:AD6)</f>
        <v>7884.4935240000013</v>
      </c>
      <c r="AE21" s="70">
        <f>+SUM(AE$6:AE6)</f>
        <v>7828.748058000001</v>
      </c>
      <c r="AF21" s="70">
        <f>+SUM(AF$6:AF6)</f>
        <v>9551.0846390000006</v>
      </c>
      <c r="AG21" s="70">
        <f>+SUM(AG$6:AG6)</f>
        <v>10348.187166</v>
      </c>
      <c r="AH21" s="70">
        <f>+SUM(AH$6:AH6)</f>
        <v>12263.324263</v>
      </c>
      <c r="AI21" s="70">
        <f>+SUM(AI$6:AI6)</f>
        <v>13056.096761999999</v>
      </c>
      <c r="AJ21" s="70">
        <f>+SUM(AJ$6:AJ6)</f>
        <v>12910.127484999999</v>
      </c>
      <c r="AK21" s="90">
        <f>+SUM(AK$6:AK6)</f>
        <v>9956.568792</v>
      </c>
      <c r="AL21" s="90">
        <f>+SUM(AL$6:AL6)</f>
        <v>11738.727563999999</v>
      </c>
      <c r="AM21" s="90">
        <f>+SUM(AM$6:AM6)</f>
        <v>13080.096761999999</v>
      </c>
      <c r="AN21" s="90">
        <f>+SUM(AN$6:AN6)</f>
        <v>13874.826012</v>
      </c>
      <c r="AO21" s="90">
        <f>+SUM(AO$6:AO6)</f>
        <v>14701.346982000001</v>
      </c>
      <c r="AP21" s="53">
        <f>AP6</f>
        <v>15001.108587999999</v>
      </c>
      <c r="AQ21" s="53">
        <f>AQ6</f>
        <v>17553.745067000003</v>
      </c>
      <c r="AR21" s="53">
        <f>AR6</f>
        <v>19331.708504999999</v>
      </c>
      <c r="AS21" s="53">
        <f>AS6</f>
        <v>20001.141662000002</v>
      </c>
      <c r="AT21" s="53">
        <f>AT6</f>
        <v>21159.627543999999</v>
      </c>
      <c r="AU21" s="53"/>
      <c r="AV21" s="71">
        <f t="shared" ref="AV21:BA21" si="47">100*D21/C21-100</f>
        <v>8.6458840720896148</v>
      </c>
      <c r="AW21" s="71">
        <f t="shared" si="47"/>
        <v>7.1732795337368316</v>
      </c>
      <c r="AX21" s="71">
        <f t="shared" si="47"/>
        <v>13.218991842710707</v>
      </c>
      <c r="AY21" s="71">
        <f t="shared" si="47"/>
        <v>23.425087751708858</v>
      </c>
      <c r="AZ21" s="71">
        <f t="shared" si="47"/>
        <v>-6.2565484208950863</v>
      </c>
      <c r="BA21" s="71">
        <f t="shared" si="47"/>
        <v>5.1189525786364385</v>
      </c>
      <c r="BB21" s="71">
        <f t="shared" ref="BB21:BH21" si="48">IF(J21=0,0,100*J21/I21-100)</f>
        <v>37.538732608299398</v>
      </c>
      <c r="BC21" s="71">
        <f t="shared" si="48"/>
        <v>-14.792159028161237</v>
      </c>
      <c r="BD21" s="71">
        <f t="shared" si="48"/>
        <v>32.821683945580162</v>
      </c>
      <c r="BE21" s="71">
        <f t="shared" si="48"/>
        <v>4.2219175542425376</v>
      </c>
      <c r="BF21" s="71">
        <f t="shared" si="48"/>
        <v>14.49720568394504</v>
      </c>
      <c r="BG21" s="70">
        <f t="shared" si="48"/>
        <v>4.1714776351296052</v>
      </c>
      <c r="BH21" s="70">
        <f t="shared" si="48"/>
        <v>3.047696349750737</v>
      </c>
      <c r="BI21" s="70">
        <f t="shared" ref="BI21:BN23" si="49">IF(R21=0,0,100*R21/Q21-100)</f>
        <v>13.08166490397241</v>
      </c>
      <c r="BJ21" s="70">
        <f t="shared" si="49"/>
        <v>16.661122013376783</v>
      </c>
      <c r="BK21" s="70">
        <f t="shared" si="49"/>
        <v>7.3102085437643609</v>
      </c>
      <c r="BL21" s="70">
        <f t="shared" si="49"/>
        <v>-14.155422436921853</v>
      </c>
      <c r="BM21" s="70">
        <f t="shared" si="49"/>
        <v>12.731964647443462</v>
      </c>
      <c r="BN21" s="70">
        <f t="shared" si="49"/>
        <v>5.3367296281189169</v>
      </c>
      <c r="BO21" s="72">
        <f t="shared" ref="BO21:BO32" si="50">+X21/W21*100-100</f>
        <v>16.585464554225936</v>
      </c>
      <c r="BP21" s="72">
        <f t="shared" ref="BP21:BP32" si="51">+Y21/X21*100-100</f>
        <v>77.180455051230467</v>
      </c>
      <c r="BQ21" s="72">
        <f t="shared" ref="BQ21:CB21" si="52">+Z21/Y21*100-100</f>
        <v>8.1741689937567088</v>
      </c>
      <c r="BR21" s="72">
        <f t="shared" si="52"/>
        <v>2.716861262497531</v>
      </c>
      <c r="BS21" s="72">
        <f t="shared" si="52"/>
        <v>27.888121566477636</v>
      </c>
      <c r="BT21" s="72">
        <f t="shared" si="52"/>
        <v>61.963747399139578</v>
      </c>
      <c r="BU21" s="72">
        <f t="shared" si="52"/>
        <v>-25.843303336778945</v>
      </c>
      <c r="BV21" s="72">
        <f t="shared" si="52"/>
        <v>-0.70702659378581245</v>
      </c>
      <c r="BW21" s="72">
        <f t="shared" si="52"/>
        <v>22.000153386466252</v>
      </c>
      <c r="BX21" s="72">
        <f t="shared" si="52"/>
        <v>8.3456754612474668</v>
      </c>
      <c r="BY21" s="72">
        <f t="shared" si="52"/>
        <v>18.506981621789521</v>
      </c>
      <c r="BZ21" s="72">
        <f t="shared" si="52"/>
        <v>6.46458074497707</v>
      </c>
      <c r="CA21" s="72">
        <f t="shared" si="52"/>
        <v>-1.1180162008667622</v>
      </c>
      <c r="CB21" s="72">
        <f t="shared" si="52"/>
        <v>-22.877842968101405</v>
      </c>
      <c r="CC21" s="72">
        <f t="shared" ref="CC21:CC32" si="53">+AL21/AK21*100-100</f>
        <v>17.89932665791396</v>
      </c>
      <c r="CD21" s="72">
        <f t="shared" ref="CD21:CD32" si="54">+AM21/AL21*100-100</f>
        <v>11.42687050778548</v>
      </c>
      <c r="CE21" s="72">
        <f t="shared" ref="CE21:CE32" si="55">+AN21/AM21*100-100</f>
        <v>6.0758667497692329</v>
      </c>
      <c r="CF21" s="72">
        <f t="shared" ref="CF21:CF32" si="56">+AO21/AN21*100-100</f>
        <v>5.9569825905215907</v>
      </c>
      <c r="CG21" s="72">
        <f t="shared" ref="CG21:CK23" si="57">+AP21/AO21*100-100</f>
        <v>2.0390077614453901</v>
      </c>
      <c r="CH21" s="72">
        <f t="shared" si="57"/>
        <v>17.016318920869367</v>
      </c>
      <c r="CI21" s="72">
        <f t="shared" si="57"/>
        <v>10.128684398763781</v>
      </c>
      <c r="CJ21" s="72">
        <f t="shared" si="57"/>
        <v>3.4628763248052223</v>
      </c>
      <c r="CK21" s="72">
        <f t="shared" si="57"/>
        <v>5.7920987790461567</v>
      </c>
      <c r="CL21" s="42" t="s">
        <v>48</v>
      </c>
      <c r="CM21" s="23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5"/>
      <c r="CZ21" s="5"/>
      <c r="DA21" s="5"/>
      <c r="DB21" s="5"/>
      <c r="DC21" s="5"/>
      <c r="DD21" s="5"/>
      <c r="DE21" s="5"/>
      <c r="DF21" s="5"/>
      <c r="DG21" s="5"/>
      <c r="DH21" s="5"/>
    </row>
    <row r="22" spans="2:112" ht="32.1" customHeight="1" x14ac:dyDescent="0.4">
      <c r="B22" s="50" t="s">
        <v>22</v>
      </c>
      <c r="C22" s="32">
        <f>SUM(C$6:C7)</f>
        <v>717.2</v>
      </c>
      <c r="D22" s="32">
        <f>SUM(D$6:D7)</f>
        <v>856.3</v>
      </c>
      <c r="E22" s="32">
        <f>SUM(E$6:E7)</f>
        <v>881.5</v>
      </c>
      <c r="F22" s="32">
        <f>SUM(F$6:F7)</f>
        <v>1141.8</v>
      </c>
      <c r="G22" s="32">
        <f>SUM(G$6:G7)</f>
        <v>1163.5</v>
      </c>
      <c r="H22" s="32">
        <f>SUM(H$6:H7)</f>
        <v>1251.5999999999999</v>
      </c>
      <c r="I22" s="32">
        <f>SUM(I$6:I7)</f>
        <v>1283.365</v>
      </c>
      <c r="J22" s="32">
        <f>IF(J7=0,0,SUM(J$6:J7))</f>
        <v>1850.4</v>
      </c>
      <c r="K22" s="32">
        <f>IF(K7=0,0,SUM(K$6:K7))</f>
        <v>1718.48</v>
      </c>
      <c r="L22" s="32">
        <f>IF(L7=0,0,SUM(L$6:L7))</f>
        <v>2012.4960000000001</v>
      </c>
      <c r="M22" s="32">
        <f>IF(M7=0,0,SUM(M$6:M7))</f>
        <v>2109.395</v>
      </c>
      <c r="N22" s="32">
        <f>IF(N7=0,0,SUM(N$6:N7))</f>
        <v>2304</v>
      </c>
      <c r="O22" s="32">
        <f>IF(O7=0,0,SUM(O$6:O7))</f>
        <v>2442.1179999999999</v>
      </c>
      <c r="P22" s="32">
        <f>IF(P7=0,0,SUM(P$6:P7))</f>
        <v>2506.2830000000004</v>
      </c>
      <c r="Q22" s="32">
        <f>IF(Q7=0,0,SUM(Q$6:Q7))</f>
        <v>3100.37</v>
      </c>
      <c r="R22" s="32">
        <f>IF(R7=0,0,SUM(R$6:R7))</f>
        <v>3532.2950000000001</v>
      </c>
      <c r="S22" s="32">
        <f>IF(S7=0,0,SUM(S$6:S7))</f>
        <v>3901.5059999999999</v>
      </c>
      <c r="T22" s="32">
        <f>IF(T7=0,0,SUM(T$6:T7))</f>
        <v>4257.7179999999998</v>
      </c>
      <c r="U22" s="52">
        <f>IF(U7=0,0,SUM(U$6:U7))</f>
        <v>4077.79</v>
      </c>
      <c r="V22" s="52">
        <f>+SUM(V$6:V7)</f>
        <v>4386.5159999999996</v>
      </c>
      <c r="W22" s="52">
        <f>+SUM(W$6:W7)</f>
        <v>4752.174</v>
      </c>
      <c r="X22" s="52">
        <f>+SUM(X$6:X7)</f>
        <v>4991.0926149999996</v>
      </c>
      <c r="Y22" s="52">
        <f>+SUM(Y$6:Y7)</f>
        <v>8284.1638829999993</v>
      </c>
      <c r="Z22" s="52">
        <f>+SUM(Z$6:Z7)</f>
        <v>10649.020976</v>
      </c>
      <c r="AA22" s="52">
        <f>+SUM(AA$6:AA7)</f>
        <v>11191.300159999999</v>
      </c>
      <c r="AB22" s="52">
        <f>+SUM(AB$6:AB7)</f>
        <v>14221.511401</v>
      </c>
      <c r="AC22" s="52">
        <f>+SUM(AC$6:AC7)</f>
        <v>21710.106161</v>
      </c>
      <c r="AD22" s="52">
        <f>+SUM(AD$6:AD7)</f>
        <v>16319.609358</v>
      </c>
      <c r="AE22" s="52">
        <f>+SUM(AE$6:AE7)</f>
        <v>16091.985872000003</v>
      </c>
      <c r="AF22" s="52">
        <f>+SUM(AF$6:AF7)</f>
        <v>19610.210946000003</v>
      </c>
      <c r="AG22" s="52">
        <f>+SUM(AG$6:AG7)</f>
        <v>22096.187290000002</v>
      </c>
      <c r="AH22" s="52">
        <f>+SUM(AH$6:AH7)</f>
        <v>25418.499851</v>
      </c>
      <c r="AI22" s="52">
        <f>+SUM(AI$6:AI7)</f>
        <v>26763.939358999996</v>
      </c>
      <c r="AJ22" s="52">
        <f>+SUM(AJ$6:AJ7)</f>
        <v>25756.544201999997</v>
      </c>
      <c r="AK22" s="53">
        <f>+SUM(AK$6:AK7)</f>
        <v>22895.915971999999</v>
      </c>
      <c r="AL22" s="53">
        <f>+SUM(AL$6:AL7)</f>
        <v>24382.336577000002</v>
      </c>
      <c r="AM22" s="53">
        <f>+SUM(AM$6:AM7)</f>
        <v>26907.229416999999</v>
      </c>
      <c r="AN22" s="53">
        <f>+SUM(AN$6:AN7)</f>
        <v>28197.869053999999</v>
      </c>
      <c r="AO22" s="53">
        <f>+SUM(AO$6:AO7)</f>
        <v>29309.636767000004</v>
      </c>
      <c r="AP22" s="53">
        <f>+SUM(AP$6:AP7)</f>
        <v>30953.745394999998</v>
      </c>
      <c r="AQ22" s="53">
        <f>+SUM(AQ$6:AQ7)</f>
        <v>37458.076187000006</v>
      </c>
      <c r="AR22" s="53">
        <f>+SUM(AR$6:AR7)</f>
        <v>37897.386040999998</v>
      </c>
      <c r="AS22" s="53">
        <f>SUM(AS6:AS7)</f>
        <v>41093.002348000002</v>
      </c>
      <c r="AT22" s="53">
        <f>SUM(AT6:AT7)</f>
        <v>41897.292262999996</v>
      </c>
      <c r="AU22" s="53"/>
      <c r="AV22" s="54">
        <f>IF(AV7=0,0,SUM(AV$6:AV7))</f>
        <v>42.435838409989145</v>
      </c>
      <c r="AW22" s="54">
        <f>IF(AW7=0,0,SUM(AW$6:AW7))</f>
        <v>5.5155515961454142</v>
      </c>
      <c r="AX22" s="54">
        <f>IF(AX7=0,0,SUM(AX$6:AX7))</f>
        <v>62.078684455502</v>
      </c>
      <c r="AY22" s="54">
        <f>IF(AY7=0,0,SUM(AY$6:AY7))</f>
        <v>5.9230061530410865</v>
      </c>
      <c r="AZ22" s="54">
        <f>IF(AZ7=0,0,SUM(AZ$6:AZ7))</f>
        <v>19.964686944466223</v>
      </c>
      <c r="BA22" s="54">
        <f>IF(BA7=0,0,SUM(BA$6:BA7))</f>
        <v>5.0717752237667781</v>
      </c>
      <c r="BB22" s="54">
        <f>IF(BB7=0,0,SUM(BB$6:BB7))</f>
        <v>88.721523145975112</v>
      </c>
      <c r="BC22" s="54">
        <f>IF(BC7=0,0,SUM(BC$6:BC7))</f>
        <v>-14.57806229834857</v>
      </c>
      <c r="BD22" s="54">
        <f>IF(BD7=0,0,SUM(BD$6:BD7))</f>
        <v>37.128053101255972</v>
      </c>
      <c r="BE22" s="54">
        <f>IF(BE7=0,0,SUM(BE$6:BE7))</f>
        <v>9.6520021648686338</v>
      </c>
      <c r="BF22" s="54">
        <f>IF(BF7=0,0,SUM(BF$6:BF7))</f>
        <v>18.315961241719947</v>
      </c>
      <c r="BG22" s="52">
        <f>IF(BG7=0,0,SUM(BG$6:BG7))</f>
        <v>12.228549136378348</v>
      </c>
      <c r="BH22" s="52">
        <f t="shared" ref="BH22:BH32" si="58">IF(P22=0,0,100*P22/O22-100)</f>
        <v>2.6274324172705974</v>
      </c>
      <c r="BI22" s="52">
        <f t="shared" si="49"/>
        <v>13.931401735921852</v>
      </c>
      <c r="BJ22" s="52">
        <f t="shared" si="49"/>
        <v>10.452439561248411</v>
      </c>
      <c r="BK22" s="52">
        <f t="shared" si="49"/>
        <v>9.1301153964648591</v>
      </c>
      <c r="BL22" s="52">
        <f t="shared" si="49"/>
        <v>-4.2259257188944872</v>
      </c>
      <c r="BM22" s="52">
        <f t="shared" si="49"/>
        <v>7.5709146375855454</v>
      </c>
      <c r="BN22" s="52">
        <f t="shared" si="49"/>
        <v>8.335955003925676</v>
      </c>
      <c r="BO22" s="59">
        <f t="shared" si="50"/>
        <v>5.0275645420390731</v>
      </c>
      <c r="BP22" s="59">
        <f t="shared" si="51"/>
        <v>65.97896536928917</v>
      </c>
      <c r="BQ22" s="59">
        <f t="shared" ref="BQ22:BQ32" si="59">+Z22/Y22*100-100</f>
        <v>28.546720301525454</v>
      </c>
      <c r="BR22" s="59">
        <f t="shared" ref="BR22:CB23" si="60">+AA22/Z22*100-100</f>
        <v>5.0922914437125257</v>
      </c>
      <c r="BS22" s="59">
        <f t="shared" si="60"/>
        <v>27.076489752554366</v>
      </c>
      <c r="BT22" s="59">
        <f t="shared" si="60"/>
        <v>52.656813673639732</v>
      </c>
      <c r="BU22" s="59">
        <f t="shared" si="60"/>
        <v>-24.829435485135861</v>
      </c>
      <c r="BV22" s="59">
        <f t="shared" si="60"/>
        <v>-1.3947851385818382</v>
      </c>
      <c r="BW22" s="59">
        <f t="shared" si="60"/>
        <v>21.863212545579586</v>
      </c>
      <c r="BX22" s="59">
        <f t="shared" si="60"/>
        <v>12.676948508333496</v>
      </c>
      <c r="BY22" s="59">
        <f t="shared" si="60"/>
        <v>15.035682479499826</v>
      </c>
      <c r="BZ22" s="59">
        <f t="shared" si="60"/>
        <v>5.29315072048621</v>
      </c>
      <c r="CA22" s="59">
        <f t="shared" si="60"/>
        <v>-3.7640017916915554</v>
      </c>
      <c r="CB22" s="59">
        <f t="shared" si="60"/>
        <v>-11.106413218966964</v>
      </c>
      <c r="CC22" s="59">
        <f t="shared" si="53"/>
        <v>6.4920774814940074</v>
      </c>
      <c r="CD22" s="59">
        <f t="shared" si="54"/>
        <v>10.355417874026656</v>
      </c>
      <c r="CE22" s="59">
        <f t="shared" si="55"/>
        <v>4.7966277649700118</v>
      </c>
      <c r="CF22" s="59">
        <f t="shared" si="56"/>
        <v>3.9427366332928528</v>
      </c>
      <c r="CG22" s="59">
        <f t="shared" si="57"/>
        <v>5.6094472990914568</v>
      </c>
      <c r="CH22" s="59">
        <f t="shared" si="57"/>
        <v>21.013065491747128</v>
      </c>
      <c r="CI22" s="59">
        <f t="shared" si="57"/>
        <v>1.1728041018627096</v>
      </c>
      <c r="CJ22" s="59">
        <f t="shared" si="57"/>
        <v>8.4322868694499675</v>
      </c>
      <c r="CK22" s="59">
        <f t="shared" si="57"/>
        <v>1.9572430074317424</v>
      </c>
      <c r="CL22" s="47" t="s">
        <v>37</v>
      </c>
      <c r="CM22" s="29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5"/>
      <c r="CZ22" s="5"/>
      <c r="DA22" s="5"/>
      <c r="DB22" s="5"/>
      <c r="DC22" s="5"/>
      <c r="DD22" s="5"/>
      <c r="DE22" s="5"/>
      <c r="DF22" s="5"/>
      <c r="DG22" s="5"/>
      <c r="DH22" s="5"/>
    </row>
    <row r="23" spans="2:112" ht="32.1" customHeight="1" x14ac:dyDescent="0.4">
      <c r="B23" s="49" t="s">
        <v>23</v>
      </c>
      <c r="C23" s="32">
        <f>SUM(C$6:C8)</f>
        <v>1021.4000000000001</v>
      </c>
      <c r="D23" s="32">
        <f>SUM(D$6:D8)</f>
        <v>1303.5999999999999</v>
      </c>
      <c r="E23" s="32">
        <f>SUM(E$6:E8)</f>
        <v>1358</v>
      </c>
      <c r="F23" s="32">
        <f>SUM(F$6:F8)</f>
        <v>1855.1</v>
      </c>
      <c r="G23" s="32">
        <f>SUM(G$6:G8)</f>
        <v>1780.4</v>
      </c>
      <c r="H23" s="32">
        <f>SUM(H$6:H8)</f>
        <v>1878.3509999999999</v>
      </c>
      <c r="I23" s="32">
        <f>SUM(I$6:I8)</f>
        <v>1988.585</v>
      </c>
      <c r="J23" s="32">
        <f>IF(J8=0,0,SUM(J$6:J8))</f>
        <v>2802.9050000000002</v>
      </c>
      <c r="K23" s="32">
        <f>IF(K8=0,0,SUM(K$6:K8))</f>
        <v>2803.2730000000001</v>
      </c>
      <c r="L23" s="32">
        <f>IF(L8=0,0,SUM(L$6:L8))</f>
        <v>2994.2750000000001</v>
      </c>
      <c r="M23" s="32">
        <f>IF(M8=0,0,SUM(M$6:M8))</f>
        <v>3378.6639999999998</v>
      </c>
      <c r="N23" s="32">
        <f>IF(N8=0,0,SUM(N$6:N8))</f>
        <v>3550</v>
      </c>
      <c r="O23" s="32">
        <f>IF(O8=0,0,SUM(O$6:O8))</f>
        <v>3673.268</v>
      </c>
      <c r="P23" s="32">
        <f>IF(P8=0,0,SUM(P$6:P8))</f>
        <v>3826.3600000000006</v>
      </c>
      <c r="Q23" s="32">
        <f>IF(Q8=0,0,SUM(Q$6:Q8))</f>
        <v>4756.3590000000004</v>
      </c>
      <c r="R23" s="32">
        <f>IF(R8=0,0,SUM(R$6:R8))</f>
        <v>5541.4120000000003</v>
      </c>
      <c r="S23" s="32">
        <f>IF(S8=0,0,SUM(S$6:S8))</f>
        <v>6077.7919999999995</v>
      </c>
      <c r="T23" s="32">
        <f>IF(T8=0,0,SUM(T$6:T8))</f>
        <v>6735.1890000000003</v>
      </c>
      <c r="U23" s="52">
        <f>IF(U8=0,0,SUM(U$6:U8))</f>
        <v>6480.0329999999994</v>
      </c>
      <c r="V23" s="52">
        <f>+SUM(V$6:V8)</f>
        <v>6703.4329999999991</v>
      </c>
      <c r="W23" s="52">
        <f>+SUM(W$6:W8)</f>
        <v>7298.2759999999998</v>
      </c>
      <c r="X23" s="52">
        <f>+SUM(X$6:X8)</f>
        <v>7910.0361359999997</v>
      </c>
      <c r="Y23" s="52">
        <f>+SUM(Y$6:Y8)</f>
        <v>13502.20606</v>
      </c>
      <c r="Z23" s="52">
        <f>+SUM(Z$6:Z8)</f>
        <v>17240.880194000001</v>
      </c>
      <c r="AA23" s="52">
        <f>+SUM(AA$6:AA8)</f>
        <v>18602.401818999999</v>
      </c>
      <c r="AB23" s="52">
        <f>+SUM(AB$6:AB8)</f>
        <v>23179.363021999998</v>
      </c>
      <c r="AC23" s="52">
        <f>+SUM(AC$6:AC8)</f>
        <v>33138.693395000002</v>
      </c>
      <c r="AD23" s="52">
        <f>+SUM(AD$6:AD8)</f>
        <v>24475.094439</v>
      </c>
      <c r="AE23" s="52">
        <f>+SUM(AE$6:AE8)</f>
        <v>25978.474043000006</v>
      </c>
      <c r="AF23" s="52">
        <f>+SUM(AF$6:AF8)</f>
        <v>31421.296106000002</v>
      </c>
      <c r="AG23" s="52">
        <f>+SUM(AG$6:AG8)</f>
        <v>35304.760267000005</v>
      </c>
      <c r="AH23" s="52">
        <f>+SUM(AH$6:AH8)</f>
        <v>39484.803459999996</v>
      </c>
      <c r="AI23" s="52">
        <f>+SUM(AI$6:AI8)</f>
        <v>42195.666835999997</v>
      </c>
      <c r="AJ23" s="52">
        <f>+SUM(AJ$6:AJ8)</f>
        <v>38972.530550999996</v>
      </c>
      <c r="AK23" s="53">
        <f>+SUM(AK$6:AK8)</f>
        <v>36280.107858999996</v>
      </c>
      <c r="AL23" s="53">
        <f>+SUM(AL$6:AL8)</f>
        <v>39457.944740000006</v>
      </c>
      <c r="AM23" s="53">
        <f>+SUM(AM$6:AM8)</f>
        <v>43245.483334999997</v>
      </c>
      <c r="AN23" s="53">
        <f>+SUM(AN$6:AN8)</f>
        <v>44533.731451</v>
      </c>
      <c r="AO23" s="53">
        <f>+SUM(AO$6:AO8)</f>
        <v>42662.712729999999</v>
      </c>
      <c r="AP23" s="53">
        <f>+SUM(AP$6:AP8)</f>
        <v>49910.619441999996</v>
      </c>
      <c r="AQ23" s="53">
        <f>+SUM(AQ$6:AQ8)</f>
        <v>60067.718665000008</v>
      </c>
      <c r="AR23" s="53">
        <f>+SUM(AR$6:AR8)</f>
        <v>61460.355568999999</v>
      </c>
      <c r="AS23" s="53">
        <f>SUM(AS6:AS8)</f>
        <v>63742.139116000006</v>
      </c>
      <c r="AT23" s="53">
        <f>SUM(AT6:AT8)</f>
        <v>65312.427964000002</v>
      </c>
      <c r="AU23" s="53"/>
      <c r="AV23" s="54">
        <f t="shared" ref="AV23:BA27" si="61">100*D23/C23-100</f>
        <v>27.628744859996061</v>
      </c>
      <c r="AW23" s="54">
        <f t="shared" si="61"/>
        <v>4.1730592206198338</v>
      </c>
      <c r="AX23" s="54">
        <f t="shared" si="61"/>
        <v>36.605301914580252</v>
      </c>
      <c r="AY23" s="54">
        <f t="shared" si="61"/>
        <v>-4.0267371031211212</v>
      </c>
      <c r="AZ23" s="54">
        <f t="shared" si="61"/>
        <v>5.501628847449993</v>
      </c>
      <c r="BA23" s="54">
        <f t="shared" si="61"/>
        <v>5.868658200730323</v>
      </c>
      <c r="BB23" s="54">
        <f t="shared" ref="BB23:BG27" si="62">IF(J23=0,0,100*J23/I23-100)</f>
        <v>40.949720529924548</v>
      </c>
      <c r="BC23" s="54">
        <f t="shared" si="62"/>
        <v>1.3129235560953134E-2</v>
      </c>
      <c r="BD23" s="54">
        <f t="shared" si="62"/>
        <v>6.8135354637240084</v>
      </c>
      <c r="BE23" s="54">
        <f t="shared" si="62"/>
        <v>12.837464828714786</v>
      </c>
      <c r="BF23" s="54">
        <f t="shared" si="62"/>
        <v>5.0711168674955616</v>
      </c>
      <c r="BG23" s="52">
        <f t="shared" si="62"/>
        <v>3.4723380281690055</v>
      </c>
      <c r="BH23" s="52">
        <f t="shared" si="58"/>
        <v>4.1677329288252452</v>
      </c>
      <c r="BI23" s="52">
        <f t="shared" si="49"/>
        <v>16.505335278518714</v>
      </c>
      <c r="BJ23" s="52">
        <f t="shared" si="49"/>
        <v>9.6794824135075856</v>
      </c>
      <c r="BK23" s="52">
        <f t="shared" si="49"/>
        <v>10.816378711216188</v>
      </c>
      <c r="BL23" s="52">
        <f t="shared" si="49"/>
        <v>-3.7884014836109401</v>
      </c>
      <c r="BM23" s="52">
        <f t="shared" si="49"/>
        <v>3.4475133074167985</v>
      </c>
      <c r="BN23" s="52">
        <f t="shared" si="49"/>
        <v>8.8737069498568957</v>
      </c>
      <c r="BO23" s="59">
        <f t="shared" si="50"/>
        <v>8.3822554258019295</v>
      </c>
      <c r="BP23" s="59">
        <f t="shared" si="51"/>
        <v>70.697147621728647</v>
      </c>
      <c r="BQ23" s="59">
        <f t="shared" si="59"/>
        <v>27.689357704854942</v>
      </c>
      <c r="BR23" s="59">
        <f t="shared" si="60"/>
        <v>7.8970540348271925</v>
      </c>
      <c r="BS23" s="59">
        <f t="shared" si="60"/>
        <v>24.604141161627922</v>
      </c>
      <c r="BT23" s="59">
        <f t="shared" si="60"/>
        <v>42.966367814108622</v>
      </c>
      <c r="BU23" s="59">
        <f t="shared" si="60"/>
        <v>-26.143453674329763</v>
      </c>
      <c r="BV23" s="59">
        <f t="shared" si="60"/>
        <v>6.1424874488101437</v>
      </c>
      <c r="BW23" s="59">
        <f t="shared" si="60"/>
        <v>20.951277022626286</v>
      </c>
      <c r="BX23" s="59">
        <f t="shared" si="60"/>
        <v>12.35933790859265</v>
      </c>
      <c r="BY23" s="59">
        <f t="shared" si="60"/>
        <v>11.839885503789006</v>
      </c>
      <c r="BZ23" s="59">
        <f t="shared" si="60"/>
        <v>6.8655866015547815</v>
      </c>
      <c r="CA23" s="59">
        <f t="shared" si="60"/>
        <v>-7.6385480469528346</v>
      </c>
      <c r="CB23" s="59">
        <f t="shared" si="60"/>
        <v>-6.9085139043682489</v>
      </c>
      <c r="CC23" s="59">
        <f t="shared" si="53"/>
        <v>8.7591715365082194</v>
      </c>
      <c r="CD23" s="59">
        <f t="shared" si="54"/>
        <v>9.5989251846673653</v>
      </c>
      <c r="CE23" s="59">
        <f t="shared" si="55"/>
        <v>2.9789194539014119</v>
      </c>
      <c r="CF23" s="59">
        <f t="shared" si="56"/>
        <v>-4.2013517844527826</v>
      </c>
      <c r="CG23" s="59">
        <f t="shared" si="57"/>
        <v>16.988855720145864</v>
      </c>
      <c r="CH23" s="59">
        <f t="shared" si="57"/>
        <v>20.350577365210512</v>
      </c>
      <c r="CI23" s="59">
        <f t="shared" si="57"/>
        <v>2.3184448068800094</v>
      </c>
      <c r="CJ23" s="59">
        <f t="shared" si="57"/>
        <v>3.7126103906742145</v>
      </c>
      <c r="CK23" s="59">
        <f t="shared" si="57"/>
        <v>2.4635019624025034</v>
      </c>
      <c r="CL23" s="47" t="s">
        <v>38</v>
      </c>
      <c r="CM23" s="29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5"/>
      <c r="CZ23" s="5"/>
      <c r="DA23" s="5"/>
      <c r="DB23" s="5"/>
      <c r="DC23" s="5"/>
      <c r="DD23" s="5"/>
      <c r="DE23" s="5"/>
      <c r="DF23" s="5"/>
      <c r="DG23" s="5"/>
      <c r="DH23" s="5"/>
    </row>
    <row r="24" spans="2:112" ht="32.1" customHeight="1" x14ac:dyDescent="0.4">
      <c r="B24" s="50" t="s">
        <v>24</v>
      </c>
      <c r="C24" s="32">
        <f>SUM(C$6:C9)</f>
        <v>1337.5</v>
      </c>
      <c r="D24" s="32">
        <f>SUM(D$6:D9)</f>
        <v>1705.6999999999998</v>
      </c>
      <c r="E24" s="32">
        <f>SUM(E$6:E9)</f>
        <v>1841.5</v>
      </c>
      <c r="F24" s="32">
        <f>SUM(F$6:F9)</f>
        <v>2467.3999999999996</v>
      </c>
      <c r="G24" s="32">
        <f>SUM(G$6:G9)</f>
        <v>2350.4</v>
      </c>
      <c r="H24" s="32">
        <f>SUM(H$6:H9)</f>
        <v>2460.665</v>
      </c>
      <c r="I24" s="32">
        <f>SUM(I$6:I9)</f>
        <v>2688.44</v>
      </c>
      <c r="J24" s="32">
        <f>IF(J9=0,0,SUM(J$6:J9))</f>
        <v>3810.9300000000003</v>
      </c>
      <c r="K24" s="32">
        <f>IF(K9=0,0,SUM(K$6:K9))</f>
        <v>3780.616</v>
      </c>
      <c r="L24" s="32">
        <f>IF(L9=0,0,SUM(L$6:L9))</f>
        <v>3866.4810000000002</v>
      </c>
      <c r="M24" s="32">
        <f>IF(M9=0,0,SUM(M$6:M9))</f>
        <v>4262.3539999999994</v>
      </c>
      <c r="N24" s="32">
        <f>IF(N9=0,0,SUM(N$6:N9))</f>
        <v>4607.8999999999996</v>
      </c>
      <c r="O24" s="32">
        <f>IF(O9=0,0,SUM(O$6:O9))</f>
        <v>4930.7659999999996</v>
      </c>
      <c r="P24" s="32">
        <f>IF(P9=0,0,SUM(P$6:P9))</f>
        <v>5059.1570000000011</v>
      </c>
      <c r="Q24" s="32">
        <f>IF(Q9=0,0,SUM(Q$6:Q9))</f>
        <v>6617.1020000000008</v>
      </c>
      <c r="R24" s="32">
        <f>IF(R9=0,0,SUM(R$6:R9))</f>
        <v>7368.9260000000004</v>
      </c>
      <c r="S24" s="32">
        <f>IF(S9=0,0,SUM(S$6:S9))</f>
        <v>8104.1209999999992</v>
      </c>
      <c r="T24" s="32">
        <f>IF(T9=0,0,SUM(T$6:T9))</f>
        <v>8652.4709999999995</v>
      </c>
      <c r="U24" s="52">
        <f>IF(U9=0,0,SUM(U$6:U9))</f>
        <v>8433.0360000000001</v>
      </c>
      <c r="V24" s="52">
        <f>+SUM(V$6:V9)</f>
        <v>9142.0339999999997</v>
      </c>
      <c r="W24" s="52">
        <f>+SUM(W$6:W9)</f>
        <v>9914.3260000000009</v>
      </c>
      <c r="X24" s="52">
        <f>+SUM(X$6:X9)</f>
        <v>10652.894058</v>
      </c>
      <c r="Y24" s="52">
        <f>+SUM(Y$6:Y9)</f>
        <v>18574.669053999998</v>
      </c>
      <c r="Z24" s="52">
        <f>+SUM(Z$6:Z9)</f>
        <v>23369.012072000001</v>
      </c>
      <c r="AA24" s="52">
        <f>+SUM(AA$6:AA9)</f>
        <v>25058.49208</v>
      </c>
      <c r="AB24" s="52">
        <f>+SUM(AB$6:AB9)</f>
        <v>31492.675026999997</v>
      </c>
      <c r="AC24" s="52">
        <f>+SUM(AC$6:AC9)</f>
        <v>44502.656898000001</v>
      </c>
      <c r="AD24" s="52">
        <f>+SUM(AD$6:AD9)</f>
        <v>32036.790722000002</v>
      </c>
      <c r="AE24" s="52">
        <f>+SUM(AE$6:AE9)</f>
        <v>35374.480697000006</v>
      </c>
      <c r="AF24" s="52">
        <f>+SUM(AF$6:AF9)</f>
        <v>43294.565553</v>
      </c>
      <c r="AG24" s="52">
        <f>+SUM(AG$6:AG9)</f>
        <v>47934.986985000003</v>
      </c>
      <c r="AH24" s="52">
        <f>+SUM(AH$6:AH9)</f>
        <v>52934.818049999994</v>
      </c>
      <c r="AI24" s="52">
        <f>+SUM(AI$6:AI9)</f>
        <v>56405.307642</v>
      </c>
      <c r="AJ24" s="52">
        <f>+SUM(AJ$6:AJ9)</f>
        <v>52925.953129999994</v>
      </c>
      <c r="AK24" s="53">
        <f>+SUM(AK$6:AK9)</f>
        <v>48813.597530999992</v>
      </c>
      <c r="AL24" s="53">
        <f>+SUM(AL$6:AL9)</f>
        <v>52878.370417000006</v>
      </c>
      <c r="AM24" s="53">
        <f>+SUM(AM$6:AM9)</f>
        <v>57776.306207999995</v>
      </c>
      <c r="AN24" s="53">
        <f>+SUM(AN$6:AN9)</f>
        <v>59874.351276000001</v>
      </c>
      <c r="AO24" s="53">
        <f>+SUM(AO$6:AO9)</f>
        <v>51641.003488999995</v>
      </c>
      <c r="AP24" s="53">
        <f>+SUM(AP$6:AP9)</f>
        <v>68667.613459</v>
      </c>
      <c r="AQ24" s="53">
        <f>+SUM(AQ$6:AQ9)</f>
        <v>83398.709790000008</v>
      </c>
      <c r="AR24" s="53">
        <f>+SUM(AR$6:AR9)</f>
        <v>80710.400687999994</v>
      </c>
      <c r="AS24" s="53">
        <f>SUM(AS6:AS9)</f>
        <v>83034.954128000012</v>
      </c>
      <c r="AU24" s="53"/>
      <c r="AV24" s="54">
        <f t="shared" si="61"/>
        <v>27.528971962616794</v>
      </c>
      <c r="AW24" s="54">
        <f t="shared" si="61"/>
        <v>7.9615407164214247</v>
      </c>
      <c r="AX24" s="54">
        <f t="shared" si="61"/>
        <v>33.988596253054567</v>
      </c>
      <c r="AY24" s="54">
        <f t="shared" si="61"/>
        <v>-4.7418335089567876</v>
      </c>
      <c r="AZ24" s="54">
        <f t="shared" si="61"/>
        <v>4.6913291354663045</v>
      </c>
      <c r="BA24" s="54">
        <f t="shared" si="61"/>
        <v>9.2566440372826122</v>
      </c>
      <c r="BB24" s="54">
        <f t="shared" si="62"/>
        <v>41.752466114177736</v>
      </c>
      <c r="BC24" s="54">
        <f t="shared" si="62"/>
        <v>-0.79544887993220925</v>
      </c>
      <c r="BD24" s="54">
        <f t="shared" si="62"/>
        <v>2.2711907265906035</v>
      </c>
      <c r="BE24" s="54">
        <f t="shared" si="62"/>
        <v>10.238586456263434</v>
      </c>
      <c r="BF24" s="54">
        <f t="shared" si="62"/>
        <v>8.1069287065316473</v>
      </c>
      <c r="BG24" s="52">
        <f t="shared" si="62"/>
        <v>7.0067926821328683</v>
      </c>
      <c r="BH24" s="52">
        <f t="shared" si="58"/>
        <v>2.6038753410727935</v>
      </c>
      <c r="BI24" s="52">
        <f t="shared" ref="BI24:BI32" si="63">IF(R24=0,0,100*R24/Q24-100)</f>
        <v>11.361831810964986</v>
      </c>
      <c r="BJ24" s="52">
        <f t="shared" ref="BJ24:BJ32" si="64">IF(S24=0,0,100*S24/R24-100)</f>
        <v>9.9769627215688956</v>
      </c>
      <c r="BK24" s="52">
        <f t="shared" ref="BK24:BK32" si="65">IF(T24=0,0,100*T24/S24-100)</f>
        <v>6.7663106214727122</v>
      </c>
      <c r="BL24" s="52">
        <f t="shared" ref="BL24:BL32" si="66">IF(U24=0,0,100*U24/T24-100)</f>
        <v>-2.5360963359484288</v>
      </c>
      <c r="BM24" s="52">
        <f t="shared" ref="BM24:BM32" si="67">IF(V24=0,0,100*V24/U24-100)</f>
        <v>8.4073873276480668</v>
      </c>
      <c r="BN24" s="52">
        <f t="shared" ref="BN24:BN32" si="68">IF(W24=0,0,100*W24/V24-100)</f>
        <v>8.4477043073784444</v>
      </c>
      <c r="BO24" s="59">
        <f t="shared" si="50"/>
        <v>7.449503455908129</v>
      </c>
      <c r="BP24" s="59">
        <f t="shared" si="51"/>
        <v>74.362656315454359</v>
      </c>
      <c r="BQ24" s="59">
        <f t="shared" si="59"/>
        <v>25.811189443332538</v>
      </c>
      <c r="BR24" s="59">
        <f t="shared" ref="BR24:BR32" si="69">+AA24/Z24*100-100</f>
        <v>7.2295739451659529</v>
      </c>
      <c r="BS24" s="59">
        <f t="shared" ref="BS24:BS32" si="70">+AB24/AA24*100-100</f>
        <v>25.676656546047028</v>
      </c>
      <c r="BT24" s="59">
        <f t="shared" ref="BT24:BT32" si="71">+AC24/AB24*100-100</f>
        <v>41.311136192292309</v>
      </c>
      <c r="BU24" s="59">
        <f t="shared" ref="BU24:BU32" si="72">+AD24/AC24*100-100</f>
        <v>-28.011509974722941</v>
      </c>
      <c r="BV24" s="59">
        <f t="shared" ref="BV24:BV32" si="73">+AE24/AD24*100-100</f>
        <v>10.418303143916276</v>
      </c>
      <c r="BW24" s="59">
        <f t="shared" ref="BW24:BW32" si="74">+AF24/AE24*100-100</f>
        <v>22.389261128211203</v>
      </c>
      <c r="BX24" s="59">
        <f t="shared" ref="BX24:BX32" si="75">+AG24/AF24*100-100</f>
        <v>10.71825383331155</v>
      </c>
      <c r="BY24" s="59">
        <f t="shared" ref="BY24:BY32" si="76">+AH24/AG24*100-100</f>
        <v>10.430442103936642</v>
      </c>
      <c r="BZ24" s="59">
        <f t="shared" ref="BZ24:BZ32" si="77">+AI24/AH24*100-100</f>
        <v>6.5561566466931538</v>
      </c>
      <c r="CA24" s="59">
        <f t="shared" ref="CA24:CA32" si="78">+AJ24/AI24*100-100</f>
        <v>-6.1684877850205027</v>
      </c>
      <c r="CB24" s="59">
        <f t="shared" ref="CB24:CB31" si="79">+AK24/AJ24*100-100</f>
        <v>-7.7700170819767465</v>
      </c>
      <c r="CC24" s="59">
        <f t="shared" si="53"/>
        <v>8.3271323803139126</v>
      </c>
      <c r="CD24" s="59">
        <f t="shared" si="54"/>
        <v>9.2626451087179049</v>
      </c>
      <c r="CE24" s="59">
        <f t="shared" si="55"/>
        <v>3.6313243363929217</v>
      </c>
      <c r="CF24" s="59">
        <f t="shared" si="56"/>
        <v>-13.751042995100065</v>
      </c>
      <c r="CG24" s="59">
        <f t="shared" ref="CG24:CG32" si="80">+AP24/AO24*100-100</f>
        <v>32.97110594225154</v>
      </c>
      <c r="CH24" s="59">
        <f t="shared" ref="CH24:CH32" si="81">+AQ24/AP24*100-100</f>
        <v>21.452757113505385</v>
      </c>
      <c r="CI24" s="59">
        <f>+AR24/AQ24*100-100</f>
        <v>-3.2234420757458366</v>
      </c>
      <c r="CJ24" s="59">
        <f>+AS24/AR24*100-100</f>
        <v>2.8801163421130411</v>
      </c>
      <c r="CL24" s="47" t="s">
        <v>39</v>
      </c>
      <c r="CM24" s="29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5"/>
      <c r="CZ24" s="5"/>
      <c r="DA24" s="5"/>
      <c r="DB24" s="5"/>
      <c r="DC24" s="5"/>
      <c r="DD24" s="5"/>
      <c r="DE24" s="5"/>
      <c r="DF24" s="5"/>
      <c r="DG24" s="5"/>
      <c r="DH24" s="5"/>
    </row>
    <row r="25" spans="2:112" ht="32.1" customHeight="1" x14ac:dyDescent="0.4">
      <c r="B25" s="49" t="s">
        <v>25</v>
      </c>
      <c r="C25" s="32">
        <f>SUM(C$6:C10)</f>
        <v>1631.8</v>
      </c>
      <c r="D25" s="32">
        <f>SUM(D$6:D10)</f>
        <v>2120.1</v>
      </c>
      <c r="E25" s="32">
        <f>SUM(E$6:E10)</f>
        <v>2267</v>
      </c>
      <c r="F25" s="32">
        <f>SUM(F$6:F10)</f>
        <v>3007.8999999999996</v>
      </c>
      <c r="G25" s="32">
        <f>SUM(G$6:G10)</f>
        <v>3035.3</v>
      </c>
      <c r="H25" s="32">
        <f>SUM(H$6:H10)</f>
        <v>3087.4650000000001</v>
      </c>
      <c r="I25" s="32">
        <f>SUM(I$6:I10)</f>
        <v>3503.0920000000001</v>
      </c>
      <c r="J25" s="32">
        <f>IF(J10=0,0,SUM(J$6:J10))</f>
        <v>4636.0730000000003</v>
      </c>
      <c r="K25" s="32">
        <f>IF(K10=0,0,SUM(K$6:K10))</f>
        <v>4481.1350000000002</v>
      </c>
      <c r="L25" s="32">
        <f>IF(L10=0,0,SUM(L$6:L10))</f>
        <v>4786.8810000000003</v>
      </c>
      <c r="M25" s="32">
        <f>IF(M10=0,0,SUM(M$6:M10))</f>
        <v>5320.9319999999989</v>
      </c>
      <c r="N25" s="32">
        <f>IF(N10=0,0,SUM(N$6:N10))</f>
        <v>5855.2</v>
      </c>
      <c r="O25" s="32">
        <f>IF(O10=0,0,SUM(O$6:O10))</f>
        <v>6269.1709999999994</v>
      </c>
      <c r="P25" s="32">
        <f>IF(P10=0,0,SUM(P$6:P10))</f>
        <v>6278.706000000001</v>
      </c>
      <c r="Q25" s="32">
        <f>IF(Q10=0,0,SUM(Q$6:Q10))</f>
        <v>8120.6990000000005</v>
      </c>
      <c r="R25" s="32">
        <f>IF(R10=0,0,SUM(R$6:R10))</f>
        <v>8992.3780000000006</v>
      </c>
      <c r="S25" s="32">
        <f>IF(S10=0,0,SUM(S$6:S10))</f>
        <v>10295.427</v>
      </c>
      <c r="T25" s="32">
        <f>IF(T10=0,0,SUM(T$6:T10))</f>
        <v>11070.384</v>
      </c>
      <c r="U25" s="52">
        <f>IF(U10=0,0,SUM(U$6:U10))</f>
        <v>10658.630999999999</v>
      </c>
      <c r="V25" s="52">
        <f>+SUM(V$6:V10)</f>
        <v>11480.221</v>
      </c>
      <c r="W25" s="52">
        <f>+SUM(W$6:W10)</f>
        <v>12799.007000000001</v>
      </c>
      <c r="X25" s="52">
        <f>+SUM(X$6:X10)</f>
        <v>13653.219300999999</v>
      </c>
      <c r="Y25" s="52">
        <f>+SUM(Y$6:Y10)</f>
        <v>23744.730659000001</v>
      </c>
      <c r="Z25" s="52">
        <f>+SUM(Z$6:Z10)</f>
        <v>29346.238289000001</v>
      </c>
      <c r="AA25" s="52">
        <f>+SUM(AA$6:AA10)</f>
        <v>32100.035327000001</v>
      </c>
      <c r="AB25" s="52">
        <f>+SUM(AB$6:AB10)</f>
        <v>40640.295069</v>
      </c>
      <c r="AC25" s="52">
        <f>+SUM(AC$6:AC10)</f>
        <v>56980.625597999999</v>
      </c>
      <c r="AD25" s="52">
        <f>+SUM(AD$6:AD10)</f>
        <v>39383.198250000001</v>
      </c>
      <c r="AE25" s="52">
        <f>+SUM(AE$6:AE10)</f>
        <v>45174.438814000008</v>
      </c>
      <c r="AF25" s="52">
        <f>+SUM(AF$6:AF10)</f>
        <v>54237.929925000004</v>
      </c>
      <c r="AG25" s="52">
        <f>+SUM(AG$6:AG10)</f>
        <v>61066.517946</v>
      </c>
      <c r="AH25" s="52">
        <f>+SUM(AH$6:AH10)</f>
        <v>67076.360976999989</v>
      </c>
      <c r="AI25" s="52">
        <f>+SUM(AI$6:AI10)</f>
        <v>70865.706705000004</v>
      </c>
      <c r="AJ25" s="52">
        <f>+SUM(AJ$6:AJ10)</f>
        <v>64533.934682999992</v>
      </c>
      <c r="AK25" s="53">
        <f>+SUM(AK$6:AK10)</f>
        <v>61450.622482999992</v>
      </c>
      <c r="AL25" s="53">
        <f>+SUM(AL$6:AL10)</f>
        <v>67092.138424000004</v>
      </c>
      <c r="AM25" s="53">
        <f>+SUM(AM$6:AM10)</f>
        <v>72942.954251999996</v>
      </c>
      <c r="AN25" s="53">
        <f>+SUM(AN$6:AN10)</f>
        <v>76729.456372999994</v>
      </c>
      <c r="AO25" s="53">
        <f>+SUM(AO$6:AO10)</f>
        <v>61598.515669999993</v>
      </c>
      <c r="AP25" s="53">
        <f>+SUM(AP$6:AP10)</f>
        <v>85136.869227999996</v>
      </c>
      <c r="AQ25" s="53">
        <f>+SUM(AQ$6:AQ10)</f>
        <v>102330.52142300001</v>
      </c>
      <c r="AR25" s="53">
        <f>+SUM(AR$6:AR10)</f>
        <v>102343.41258599999</v>
      </c>
      <c r="AS25" s="53">
        <f>SUM(AS6:AS10)</f>
        <v>107216.03403000001</v>
      </c>
      <c r="AU25" s="53"/>
      <c r="AV25" s="54">
        <f t="shared" si="61"/>
        <v>29.924010295379333</v>
      </c>
      <c r="AW25" s="54">
        <f t="shared" si="61"/>
        <v>6.9289184472430634</v>
      </c>
      <c r="AX25" s="54">
        <f t="shared" si="61"/>
        <v>32.681958535509466</v>
      </c>
      <c r="AY25" s="54">
        <f t="shared" si="61"/>
        <v>0.91093453904719013</v>
      </c>
      <c r="AZ25" s="54">
        <f t="shared" si="61"/>
        <v>1.718611010443766</v>
      </c>
      <c r="BA25" s="54">
        <f t="shared" si="61"/>
        <v>13.461755841766632</v>
      </c>
      <c r="BB25" s="54">
        <f t="shared" si="62"/>
        <v>32.342313590393871</v>
      </c>
      <c r="BC25" s="54">
        <f t="shared" si="62"/>
        <v>-3.3420094981248241</v>
      </c>
      <c r="BD25" s="54">
        <f t="shared" si="62"/>
        <v>6.8229589155425998</v>
      </c>
      <c r="BE25" s="54">
        <f t="shared" si="62"/>
        <v>11.156554758724894</v>
      </c>
      <c r="BF25" s="54">
        <f t="shared" si="62"/>
        <v>10.040872538871028</v>
      </c>
      <c r="BG25" s="52">
        <f t="shared" si="62"/>
        <v>7.0701427790681777</v>
      </c>
      <c r="BH25" s="52">
        <f t="shared" si="58"/>
        <v>0.15209347455990496</v>
      </c>
      <c r="BI25" s="52">
        <f t="shared" si="63"/>
        <v>10.734039027921114</v>
      </c>
      <c r="BJ25" s="52">
        <f t="shared" si="64"/>
        <v>14.490594145397338</v>
      </c>
      <c r="BK25" s="52">
        <f t="shared" si="65"/>
        <v>7.5271962979291658</v>
      </c>
      <c r="BL25" s="52">
        <f t="shared" si="66"/>
        <v>-3.719410275199138</v>
      </c>
      <c r="BM25" s="52">
        <f t="shared" si="67"/>
        <v>7.7082131842259969</v>
      </c>
      <c r="BN25" s="52">
        <f t="shared" si="68"/>
        <v>11.487461783183463</v>
      </c>
      <c r="BO25" s="59">
        <f t="shared" si="50"/>
        <v>6.6740513619532891</v>
      </c>
      <c r="BP25" s="59">
        <f t="shared" si="51"/>
        <v>73.913054024268632</v>
      </c>
      <c r="BQ25" s="59">
        <f t="shared" si="59"/>
        <v>23.590529243913963</v>
      </c>
      <c r="BR25" s="59">
        <f t="shared" si="69"/>
        <v>9.3838161159899727</v>
      </c>
      <c r="BS25" s="59">
        <f t="shared" si="70"/>
        <v>26.605141256080202</v>
      </c>
      <c r="BT25" s="59">
        <f t="shared" si="71"/>
        <v>40.207214296197947</v>
      </c>
      <c r="BU25" s="59">
        <f t="shared" si="72"/>
        <v>-30.883176804955369</v>
      </c>
      <c r="BV25" s="59">
        <f t="shared" si="73"/>
        <v>14.704850853498172</v>
      </c>
      <c r="BW25" s="59">
        <f t="shared" si="74"/>
        <v>20.0633175507011</v>
      </c>
      <c r="BX25" s="59">
        <f t="shared" si="75"/>
        <v>12.59006018563494</v>
      </c>
      <c r="BY25" s="59">
        <f t="shared" si="76"/>
        <v>9.8414699792026568</v>
      </c>
      <c r="BZ25" s="59">
        <f t="shared" si="77"/>
        <v>5.6493012930432371</v>
      </c>
      <c r="CA25" s="59">
        <f t="shared" si="78"/>
        <v>-8.9348887020317562</v>
      </c>
      <c r="CB25" s="59">
        <f t="shared" si="79"/>
        <v>-4.7778152922887358</v>
      </c>
      <c r="CC25" s="59">
        <f t="shared" si="53"/>
        <v>9.1805676054147511</v>
      </c>
      <c r="CD25" s="59">
        <f t="shared" si="54"/>
        <v>8.7205684085142536</v>
      </c>
      <c r="CE25" s="59">
        <f t="shared" si="55"/>
        <v>5.1910457422913936</v>
      </c>
      <c r="CF25" s="59">
        <f t="shared" si="56"/>
        <v>-19.71985912352217</v>
      </c>
      <c r="CG25" s="59">
        <f t="shared" si="80"/>
        <v>38.212533698216646</v>
      </c>
      <c r="CH25" s="59">
        <f t="shared" si="81"/>
        <v>20.195307098919415</v>
      </c>
      <c r="CI25" s="59">
        <f>+AR25/AQ25*100-100</f>
        <v>1.2597573842796805E-2</v>
      </c>
      <c r="CJ25" s="59">
        <f>+AS25/AR25*100-100</f>
        <v>4.7610503899364431</v>
      </c>
      <c r="CL25" s="47" t="s">
        <v>40</v>
      </c>
      <c r="CM25" s="29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5"/>
      <c r="CZ25" s="5"/>
      <c r="DA25" s="5"/>
      <c r="DB25" s="5"/>
      <c r="DC25" s="5"/>
      <c r="DD25" s="5"/>
      <c r="DE25" s="5"/>
      <c r="DF25" s="5"/>
      <c r="DG25" s="5"/>
      <c r="DH25" s="5"/>
    </row>
    <row r="26" spans="2:112" ht="32.1" customHeight="1" x14ac:dyDescent="0.4">
      <c r="B26" s="50" t="s">
        <v>26</v>
      </c>
      <c r="C26" s="32">
        <f>SUM(C$6:C11)</f>
        <v>1957.1999999999998</v>
      </c>
      <c r="D26" s="32">
        <f>SUM(D$6:D11)</f>
        <v>2539.6999999999998</v>
      </c>
      <c r="E26" s="32">
        <f>SUM(E$6:E11)</f>
        <v>2673.9</v>
      </c>
      <c r="F26" s="32">
        <f>SUM(F$6:F11)</f>
        <v>3529.2999999999997</v>
      </c>
      <c r="G26" s="32">
        <f>SUM(G$6:G11)</f>
        <v>3639.9</v>
      </c>
      <c r="H26" s="32">
        <f>SUM(H$6:H11)</f>
        <v>3566.69</v>
      </c>
      <c r="I26" s="32">
        <f>SUM(I$6:I11)</f>
        <v>4232.2479999999996</v>
      </c>
      <c r="J26" s="32">
        <f>IF(J11=0,0,SUM(J$6:J11))</f>
        <v>5527.8730000000005</v>
      </c>
      <c r="K26" s="32">
        <f>IF(K11=0,0,SUM(K$6:K11))</f>
        <v>5377.1379999999999</v>
      </c>
      <c r="L26" s="32">
        <f>IF(L11=0,0,SUM(L$6:L11))</f>
        <v>5739.6670000000004</v>
      </c>
      <c r="M26" s="32">
        <f>IF(M11=0,0,SUM(M$6:M11))</f>
        <v>6283.5929999999989</v>
      </c>
      <c r="N26" s="32">
        <f>IF(N11=0,0,SUM(N$6:N11))</f>
        <v>6853.3</v>
      </c>
      <c r="O26" s="32">
        <f>IF(O11=0,0,SUM(O$6:O11))</f>
        <v>7150.5519999999997</v>
      </c>
      <c r="P26" s="32">
        <f>IF(P11=0,0,SUM(P$6:P11))</f>
        <v>7657.1410000000014</v>
      </c>
      <c r="Q26" s="32">
        <f>IF(Q11=0,0,SUM(Q$6:Q11))</f>
        <v>9955.478000000001</v>
      </c>
      <c r="R26" s="32">
        <f>IF(R11=0,0,SUM(R$6:R11))</f>
        <v>10738.952000000001</v>
      </c>
      <c r="S26" s="32">
        <f>IF(S11=0,0,SUM(S$6:S11))</f>
        <v>12427.041999999999</v>
      </c>
      <c r="T26" s="32">
        <f>IF(T11=0,0,SUM(T$6:T11))</f>
        <v>13332.117</v>
      </c>
      <c r="U26" s="52">
        <f>IF(U11=0,0,SUM(U$6:U11))</f>
        <v>12780.955</v>
      </c>
      <c r="V26" s="52">
        <f>+SUM(V$6:V11)</f>
        <v>13806.021999999999</v>
      </c>
      <c r="W26" s="52">
        <f>+SUM(W$6:W11)</f>
        <v>15360.647000000001</v>
      </c>
      <c r="X26" s="52">
        <f>+SUM(X$6:X11)</f>
        <v>16423.913182</v>
      </c>
      <c r="Y26" s="52">
        <f>+SUM(Y$6:Y11)</f>
        <v>29029.113945000001</v>
      </c>
      <c r="Z26" s="52">
        <f>+SUM(Z$6:Z11)</f>
        <v>35384.772656000001</v>
      </c>
      <c r="AA26" s="52">
        <f>+SUM(AA$6:AA11)</f>
        <v>39915.469949000006</v>
      </c>
      <c r="AB26" s="52">
        <f>+SUM(AB$6:AB11)</f>
        <v>49620.542505999998</v>
      </c>
      <c r="AC26" s="52">
        <f>+SUM(AC$6:AC11)</f>
        <v>68751.259982000003</v>
      </c>
      <c r="AD26" s="52">
        <f>+SUM(AD$6:AD11)</f>
        <v>47712.891033</v>
      </c>
      <c r="AE26" s="52">
        <f>+SUM(AE$6:AE11)</f>
        <v>54717.346458000007</v>
      </c>
      <c r="AF26" s="52">
        <f>+SUM(AF$6:AF11)</f>
        <v>65587.883483000012</v>
      </c>
      <c r="AG26" s="52">
        <f>+SUM(AG$6:AG11)</f>
        <v>74297.716633999997</v>
      </c>
      <c r="AH26" s="52">
        <f>+SUM(AH$6:AH11)</f>
        <v>80129.757645999984</v>
      </c>
      <c r="AI26" s="52">
        <f>+SUM(AI$6:AI11)</f>
        <v>84420.656008000005</v>
      </c>
      <c r="AJ26" s="52">
        <f>+SUM(AJ$6:AJ11)</f>
        <v>77139.991296999986</v>
      </c>
      <c r="AK26" s="53">
        <f>+SUM(AK$6:AK11)</f>
        <v>74916.467281999998</v>
      </c>
      <c r="AL26" s="53">
        <f>+SUM(AL$6:AL11)</f>
        <v>80764.12199</v>
      </c>
      <c r="AM26" s="53">
        <f>+SUM(AM$6:AM11)</f>
        <v>86600.045410999999</v>
      </c>
      <c r="AN26" s="53">
        <f>+SUM(AN$6:AN11)</f>
        <v>88364.110253999999</v>
      </c>
      <c r="AO26" s="53">
        <f>+SUM(AO$6:AO11)</f>
        <v>75058.767491999999</v>
      </c>
      <c r="AP26" s="53">
        <f>+SUM(AP$6:AP11)</f>
        <v>104877.953142</v>
      </c>
      <c r="AQ26" s="53">
        <f>+SUM(AQ$6:AQ11)</f>
        <v>125690.00379900001</v>
      </c>
      <c r="AR26" s="53">
        <f>+SUM(AR$6:AR11)</f>
        <v>123116.631866</v>
      </c>
      <c r="AS26" s="53">
        <f>SUM(AS6:AS11)</f>
        <v>126231.41963700001</v>
      </c>
      <c r="AU26" s="53"/>
      <c r="AV26" s="54">
        <f t="shared" si="61"/>
        <v>29.761904761904759</v>
      </c>
      <c r="AW26" s="54">
        <f t="shared" si="61"/>
        <v>5.2840886718903874</v>
      </c>
      <c r="AX26" s="54">
        <f t="shared" si="61"/>
        <v>31.9907251580089</v>
      </c>
      <c r="AY26" s="54">
        <f t="shared" si="61"/>
        <v>3.13376590258693</v>
      </c>
      <c r="AZ26" s="54">
        <f t="shared" si="61"/>
        <v>-2.0113189922800103</v>
      </c>
      <c r="BA26" s="54">
        <f t="shared" si="61"/>
        <v>18.660382595627851</v>
      </c>
      <c r="BB26" s="54">
        <f t="shared" si="62"/>
        <v>30.613163500815659</v>
      </c>
      <c r="BC26" s="54">
        <f t="shared" si="62"/>
        <v>-2.7268173490961232</v>
      </c>
      <c r="BD26" s="54">
        <f t="shared" si="62"/>
        <v>6.7420438158738136</v>
      </c>
      <c r="BE26" s="54">
        <f t="shared" si="62"/>
        <v>9.4766124933728548</v>
      </c>
      <c r="BF26" s="54">
        <f t="shared" si="62"/>
        <v>9.0665802193108505</v>
      </c>
      <c r="BG26" s="52">
        <f t="shared" si="62"/>
        <v>4.3373557264383464</v>
      </c>
      <c r="BH26" s="52">
        <f t="shared" si="58"/>
        <v>7.0846138871516615</v>
      </c>
      <c r="BI26" s="52">
        <f t="shared" si="63"/>
        <v>7.8697778248317292</v>
      </c>
      <c r="BJ26" s="52">
        <f t="shared" si="64"/>
        <v>15.719317862674103</v>
      </c>
      <c r="BK26" s="52">
        <f t="shared" si="65"/>
        <v>7.2831088846404555</v>
      </c>
      <c r="BL26" s="52">
        <f t="shared" si="66"/>
        <v>-4.1340921325547981</v>
      </c>
      <c r="BM26" s="52">
        <f t="shared" si="67"/>
        <v>8.0202692208837192</v>
      </c>
      <c r="BN26" s="52">
        <f t="shared" si="68"/>
        <v>11.260484736298423</v>
      </c>
      <c r="BO26" s="59">
        <f t="shared" si="50"/>
        <v>6.9220143005694865</v>
      </c>
      <c r="BP26" s="59">
        <f t="shared" si="51"/>
        <v>76.749070841502231</v>
      </c>
      <c r="BQ26" s="59">
        <f t="shared" si="59"/>
        <v>21.894084411400726</v>
      </c>
      <c r="BR26" s="59">
        <f t="shared" si="69"/>
        <v>12.804087614313843</v>
      </c>
      <c r="BS26" s="59">
        <f t="shared" si="70"/>
        <v>24.314063117383228</v>
      </c>
      <c r="BT26" s="59">
        <f t="shared" si="71"/>
        <v>38.554027243226443</v>
      </c>
      <c r="BU26" s="59">
        <f t="shared" si="72"/>
        <v>-30.600703106398527</v>
      </c>
      <c r="BV26" s="59">
        <f t="shared" si="73"/>
        <v>14.68042550629653</v>
      </c>
      <c r="BW26" s="59">
        <f t="shared" si="74"/>
        <v>19.866710885448398</v>
      </c>
      <c r="BX26" s="59">
        <f t="shared" si="75"/>
        <v>13.279637470322569</v>
      </c>
      <c r="BY26" s="59">
        <f t="shared" si="76"/>
        <v>7.8495561858641878</v>
      </c>
      <c r="BZ26" s="59">
        <f t="shared" si="77"/>
        <v>5.3549374016036637</v>
      </c>
      <c r="CA26" s="59">
        <f t="shared" si="78"/>
        <v>-8.6242692905751426</v>
      </c>
      <c r="CB26" s="59">
        <f t="shared" si="79"/>
        <v>-2.8824530280786576</v>
      </c>
      <c r="CC26" s="59">
        <f t="shared" si="53"/>
        <v>7.805566546522158</v>
      </c>
      <c r="CD26" s="59">
        <f t="shared" si="54"/>
        <v>7.2258860459382959</v>
      </c>
      <c r="CE26" s="59">
        <f t="shared" si="55"/>
        <v>2.0370253094300637</v>
      </c>
      <c r="CF26" s="59">
        <f t="shared" si="56"/>
        <v>-15.057405912597531</v>
      </c>
      <c r="CG26" s="59">
        <f t="shared" si="80"/>
        <v>39.727784836299406</v>
      </c>
      <c r="CH26" s="59">
        <f t="shared" si="81"/>
        <v>19.84406639670155</v>
      </c>
      <c r="CI26" s="59">
        <f t="shared" ref="CI26:CI30" si="82">+AR26/AQ26*100-100</f>
        <v>-2.0473958590336991</v>
      </c>
      <c r="CJ26" s="59">
        <f t="shared" ref="CJ26:CJ32" si="83">+AS26/AR26*100-100</f>
        <v>2.5299488166555335</v>
      </c>
      <c r="CL26" s="47" t="s">
        <v>41</v>
      </c>
      <c r="CM26" s="29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5"/>
      <c r="CZ26" s="5"/>
      <c r="DA26" s="5"/>
      <c r="DB26" s="5"/>
      <c r="DC26" s="5"/>
      <c r="DD26" s="5"/>
      <c r="DE26" s="5"/>
      <c r="DF26" s="5"/>
      <c r="DG26" s="5"/>
      <c r="DH26" s="5"/>
    </row>
    <row r="27" spans="2:112" ht="32.1" customHeight="1" x14ac:dyDescent="0.4">
      <c r="B27" s="49" t="s">
        <v>27</v>
      </c>
      <c r="C27" s="32">
        <f>SUM(C$6:C12)</f>
        <v>2273</v>
      </c>
      <c r="D27" s="32">
        <f>SUM(D$6:D12)</f>
        <v>2952.3999999999996</v>
      </c>
      <c r="E27" s="32">
        <f>SUM(E$6:E12)</f>
        <v>3025.6</v>
      </c>
      <c r="F27" s="32">
        <f>SUM(F$6:F12)</f>
        <v>3966.4999999999995</v>
      </c>
      <c r="G27" s="32">
        <f>SUM(G$6:G12)</f>
        <v>4266.7</v>
      </c>
      <c r="H27" s="32">
        <f>SUM(H$6:H12)</f>
        <v>4134.3230000000003</v>
      </c>
      <c r="I27" s="32">
        <f>SUM(I$6:I12)+0.1</f>
        <v>4879.0479999999998</v>
      </c>
      <c r="J27" s="32">
        <f>IF(J12=0,0,SUM(J$6:J12))</f>
        <v>6300.9730000000009</v>
      </c>
      <c r="K27" s="32">
        <f>IF(K12=0,0,SUM(K$6:K12))</f>
        <v>6126.1379999999999</v>
      </c>
      <c r="L27" s="32">
        <f>IF(L12=0,0,SUM(L$6:L12))</f>
        <v>6521.5730000000003</v>
      </c>
      <c r="M27" s="32">
        <f>IF(M12=0,0,SUM(M$6:M12))</f>
        <v>7273.0479999999989</v>
      </c>
      <c r="N27" s="32">
        <f>IF(N12=0,0,SUM(N$6:N12))</f>
        <v>8068.9</v>
      </c>
      <c r="O27" s="32">
        <f>IF(O12=0,0,SUM(O$6:O12))</f>
        <v>8332.3590000000004</v>
      </c>
      <c r="P27" s="32">
        <f>IF(P12=0,0,SUM(P$6:P12))</f>
        <v>9235.385000000002</v>
      </c>
      <c r="Q27" s="32">
        <f>IF(Q12=0,0,SUM(Q$6:Q12))</f>
        <v>11745.452000000001</v>
      </c>
      <c r="R27" s="32">
        <f>IF(R12=0,0,SUM(R$6:R12))</f>
        <v>12653.603000000001</v>
      </c>
      <c r="S27" s="32">
        <f>IF(S12=0,0,SUM(S$6:S12))</f>
        <v>14577.07</v>
      </c>
      <c r="T27" s="32">
        <f>IF(T12=0,0,SUM(T$6:T12))</f>
        <v>15541.485000000001</v>
      </c>
      <c r="U27" s="52">
        <f>IF(U12=0,0,SUM(U$6:U12))</f>
        <v>15035.92</v>
      </c>
      <c r="V27" s="52">
        <f>+SUM(V$6:V12)</f>
        <v>16094.349999999999</v>
      </c>
      <c r="W27" s="52">
        <f>+SUM(W$6:W12)</f>
        <v>17844.434000000001</v>
      </c>
      <c r="X27" s="52">
        <f>+SUM(X$6:X12)</f>
        <v>19527.765044</v>
      </c>
      <c r="Y27" s="52">
        <f>+SUM(Y$6:Y12)</f>
        <v>34661.252743000005</v>
      </c>
      <c r="Z27" s="52">
        <f>+SUM(Z$6:Z12)</f>
        <v>41148.239008999997</v>
      </c>
      <c r="AA27" s="52">
        <f>+SUM(AA$6:AA12)</f>
        <v>46982.881428000008</v>
      </c>
      <c r="AB27" s="52">
        <f>+SUM(AB$6:AB12)</f>
        <v>58558.284096999996</v>
      </c>
      <c r="AC27" s="52">
        <f>+SUM(AC$6:AC12)</f>
        <v>81346.686845000004</v>
      </c>
      <c r="AD27" s="52">
        <f>+SUM(AD$6:AD12)</f>
        <v>56768.624704000002</v>
      </c>
      <c r="AE27" s="52">
        <f>+SUM(AE$6:AE12)</f>
        <v>64282.029003000003</v>
      </c>
      <c r="AF27" s="52">
        <f>+SUM(AF$6:AF12)</f>
        <v>77447.88775400001</v>
      </c>
      <c r="AG27" s="52">
        <f>+SUM(AG$6:AG12)</f>
        <v>87128.391940999994</v>
      </c>
      <c r="AH27" s="52">
        <f>+SUM(AH$6:AH12)</f>
        <v>93934.624809999979</v>
      </c>
      <c r="AI27" s="52">
        <f>+SUM(AI$6:AI12)</f>
        <v>98459.676315000004</v>
      </c>
      <c r="AJ27" s="52">
        <f>+SUM(AJ$6:AJ12)</f>
        <v>88885.872128999981</v>
      </c>
      <c r="AK27" s="53">
        <f>+SUM(AK$6:AK12)</f>
        <v>85202.760215000002</v>
      </c>
      <c r="AL27" s="53">
        <f>+SUM(AL$6:AL12)</f>
        <v>93943.618027000004</v>
      </c>
      <c r="AM27" s="53">
        <f>+SUM(AM$6:AM12)</f>
        <v>101371.406109</v>
      </c>
      <c r="AN27" s="53">
        <f>+SUM(AN$6:AN12)</f>
        <v>104296.114978</v>
      </c>
      <c r="AO27" s="53">
        <f>+SUM(AO$6:AO12)</f>
        <v>89949.420960000003</v>
      </c>
      <c r="AP27" s="53">
        <f>+SUM(AP$6:AP12)</f>
        <v>121236.999903</v>
      </c>
      <c r="AQ27" s="53">
        <f>+SUM(AQ$6:AQ12)</f>
        <v>144226.55133000002</v>
      </c>
      <c r="AR27" s="53">
        <f>+SUM(AR$6:AR12)</f>
        <v>142896.44893300001</v>
      </c>
      <c r="AS27" s="53">
        <f>SUM(AS6:AS12)</f>
        <v>148707.06262900002</v>
      </c>
      <c r="AU27" s="53"/>
      <c r="AV27" s="54">
        <f t="shared" si="61"/>
        <v>29.89001319841617</v>
      </c>
      <c r="AW27" s="54">
        <f t="shared" si="61"/>
        <v>2.4793388429752241</v>
      </c>
      <c r="AX27" s="54">
        <f t="shared" si="61"/>
        <v>31.097964040190362</v>
      </c>
      <c r="AY27" s="54">
        <f t="shared" si="61"/>
        <v>7.5683852262700242</v>
      </c>
      <c r="AZ27" s="54">
        <f t="shared" si="61"/>
        <v>-3.1025616987367073</v>
      </c>
      <c r="BA27" s="54">
        <f t="shared" si="61"/>
        <v>18.013227316781965</v>
      </c>
      <c r="BB27" s="54">
        <f t="shared" si="62"/>
        <v>29.143492746945725</v>
      </c>
      <c r="BC27" s="54">
        <f t="shared" si="62"/>
        <v>-2.7747301884962923</v>
      </c>
      <c r="BD27" s="54">
        <f t="shared" si="62"/>
        <v>6.4548823418604115</v>
      </c>
      <c r="BE27" s="54">
        <f t="shared" si="62"/>
        <v>11.522910193598989</v>
      </c>
      <c r="BF27" s="54">
        <f t="shared" si="62"/>
        <v>10.942482436524571</v>
      </c>
      <c r="BG27" s="52">
        <f t="shared" si="62"/>
        <v>3.2651166825713602</v>
      </c>
      <c r="BH27" s="52">
        <f t="shared" si="58"/>
        <v>10.837579129751873</v>
      </c>
      <c r="BI27" s="52">
        <f t="shared" si="63"/>
        <v>7.7319374341659994</v>
      </c>
      <c r="BJ27" s="52">
        <f t="shared" si="64"/>
        <v>15.200943162196566</v>
      </c>
      <c r="BK27" s="52">
        <f t="shared" si="65"/>
        <v>6.6159728944156768</v>
      </c>
      <c r="BL27" s="52">
        <f t="shared" si="66"/>
        <v>-3.2530031718333277</v>
      </c>
      <c r="BM27" s="52">
        <f t="shared" si="67"/>
        <v>7.0393431196760616</v>
      </c>
      <c r="BN27" s="52">
        <f t="shared" si="68"/>
        <v>10.873902953520968</v>
      </c>
      <c r="BO27" s="59">
        <f t="shared" si="50"/>
        <v>9.4333675363421463</v>
      </c>
      <c r="BP27" s="59">
        <f t="shared" si="51"/>
        <v>77.497284839822669</v>
      </c>
      <c r="BQ27" s="59">
        <f t="shared" si="59"/>
        <v>18.715383180459526</v>
      </c>
      <c r="BR27" s="59">
        <f t="shared" si="69"/>
        <v>14.179567727610049</v>
      </c>
      <c r="BS27" s="59">
        <f t="shared" si="70"/>
        <v>24.637489905209378</v>
      </c>
      <c r="BT27" s="59">
        <f t="shared" si="71"/>
        <v>38.915762473934052</v>
      </c>
      <c r="BU27" s="59">
        <f t="shared" si="72"/>
        <v>-30.213968256422845</v>
      </c>
      <c r="BV27" s="59">
        <f t="shared" si="73"/>
        <v>13.235135320216045</v>
      </c>
      <c r="BW27" s="59">
        <f t="shared" si="74"/>
        <v>20.481398853146899</v>
      </c>
      <c r="BX27" s="59">
        <f t="shared" si="75"/>
        <v>12.499377927192086</v>
      </c>
      <c r="BY27" s="59">
        <f t="shared" si="76"/>
        <v>7.8117278620371025</v>
      </c>
      <c r="BZ27" s="59">
        <f t="shared" si="77"/>
        <v>4.817234873884658</v>
      </c>
      <c r="CA27" s="59">
        <f t="shared" si="78"/>
        <v>-9.7235787728681515</v>
      </c>
      <c r="CB27" s="59">
        <f t="shared" si="79"/>
        <v>-4.1436415324301379</v>
      </c>
      <c r="CC27" s="59">
        <f t="shared" si="53"/>
        <v>10.258890427896233</v>
      </c>
      <c r="CD27" s="59">
        <f t="shared" si="54"/>
        <v>7.9066446853954631</v>
      </c>
      <c r="CE27" s="59">
        <f t="shared" si="55"/>
        <v>2.8851418573154604</v>
      </c>
      <c r="CF27" s="59">
        <f t="shared" si="56"/>
        <v>-13.75573195705924</v>
      </c>
      <c r="CG27" s="59">
        <f t="shared" si="80"/>
        <v>34.783524573119166</v>
      </c>
      <c r="CH27" s="59">
        <f t="shared" si="81"/>
        <v>18.962487891809943</v>
      </c>
      <c r="CI27" s="59">
        <f t="shared" si="82"/>
        <v>-0.92223129842204798</v>
      </c>
      <c r="CJ27" s="59">
        <f t="shared" si="83"/>
        <v>4.0663107721623248</v>
      </c>
      <c r="CL27" s="47" t="s">
        <v>42</v>
      </c>
      <c r="CM27" s="29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5"/>
      <c r="CZ27" s="5"/>
      <c r="DA27" s="5"/>
      <c r="DB27" s="5"/>
      <c r="DC27" s="5"/>
      <c r="DD27" s="5"/>
      <c r="DE27" s="5"/>
      <c r="DF27" s="5"/>
      <c r="DG27" s="5"/>
      <c r="DH27" s="5"/>
    </row>
    <row r="28" spans="2:112" ht="32.1" customHeight="1" x14ac:dyDescent="0.4">
      <c r="B28" s="50" t="s">
        <v>28</v>
      </c>
      <c r="C28" s="32">
        <f>SUM(C$6:C13)</f>
        <v>2608.8000000000002</v>
      </c>
      <c r="D28" s="32">
        <f>SUM(D$6:D13)</f>
        <v>3360.7999999999997</v>
      </c>
      <c r="E28" s="32">
        <f>SUM(E$6:E13)</f>
        <v>3448</v>
      </c>
      <c r="F28" s="32">
        <f>SUM(F$6:F13)</f>
        <v>4547.2</v>
      </c>
      <c r="G28" s="32">
        <f>SUM(G$6:G13)</f>
        <v>5034.3</v>
      </c>
      <c r="H28" s="32">
        <f>SUM(H$6:H13)</f>
        <v>4655.8230000000003</v>
      </c>
      <c r="I28" s="32">
        <f>SUM(I$6:I13)+0.1</f>
        <v>5683.848</v>
      </c>
      <c r="J28" s="32">
        <f>IF(J13=0,0,SUM(J$6:J13))</f>
        <v>7113.8170000000009</v>
      </c>
      <c r="K28" s="32">
        <f>IF(K13=0,0,SUM(K$6:K13))</f>
        <v>6948.9529999999995</v>
      </c>
      <c r="L28" s="32">
        <f>IF(L13=0,0,SUM(L$6:L13))</f>
        <v>7506.7790000000005</v>
      </c>
      <c r="M28" s="32">
        <f>IF(M13=0,0,SUM(M$6:M13))</f>
        <v>8340.9719999999979</v>
      </c>
      <c r="N28" s="32">
        <f>IF(N13=0,0,SUM(N$6:N13))</f>
        <v>9275.4</v>
      </c>
      <c r="O28" s="32">
        <f>IF(O13=0,0,SUM(O$6:O13))</f>
        <v>9453.1280000000006</v>
      </c>
      <c r="P28" s="32">
        <f>IF(P13=0,0,SUM(P$6:P13))</f>
        <v>10752.398000000001</v>
      </c>
      <c r="Q28" s="32">
        <f>IF(Q13=0,0,SUM(Q$6:Q13))</f>
        <v>13493.575000000001</v>
      </c>
      <c r="R28" s="32">
        <f>IF(R13=0,0,SUM(R$6:R13))</f>
        <v>14595.816000000001</v>
      </c>
      <c r="S28" s="32">
        <f>IF(S13=0,0,SUM(S$6:S13))</f>
        <v>16715.413</v>
      </c>
      <c r="T28" s="32">
        <f>IF(T13=0,0,SUM(T$6:T13))</f>
        <v>17778.873</v>
      </c>
      <c r="U28" s="52">
        <f>IF(U13=0,0,SUM(U$6:U13))</f>
        <v>16975.757000000001</v>
      </c>
      <c r="V28" s="52">
        <f>+SUM(V$6:V13)</f>
        <v>18138.432999999997</v>
      </c>
      <c r="W28" s="52">
        <f>+SUM(W$6:W13)</f>
        <v>20423.901000000002</v>
      </c>
      <c r="X28" s="52">
        <f>+SUM(X$6:X13)</f>
        <v>22503.654018000001</v>
      </c>
      <c r="Y28" s="52">
        <f>+SUM(Y$6:Y13)</f>
        <v>39368.744027000008</v>
      </c>
      <c r="Z28" s="52">
        <f>+SUM(Z$6:Z13)</f>
        <v>46701.106220999995</v>
      </c>
      <c r="AA28" s="52">
        <f>+SUM(AA$6:AA13)</f>
        <v>53794.083838000006</v>
      </c>
      <c r="AB28" s="52">
        <f>+SUM(AB$6:AB13)</f>
        <v>67294.973188999997</v>
      </c>
      <c r="AC28" s="52">
        <f>+SUM(AC$6:AC13)</f>
        <v>92393.516931000006</v>
      </c>
      <c r="AD28" s="52">
        <f>+SUM(AD$6:AD13)</f>
        <v>64608.533545999999</v>
      </c>
      <c r="AE28" s="52">
        <f>+SUM(AE$6:AE13)</f>
        <v>72805.480976000006</v>
      </c>
      <c r="AF28" s="52">
        <f>+SUM(AF$6:AF13)</f>
        <v>88693.012411000003</v>
      </c>
      <c r="AG28" s="52">
        <f>+SUM(AG$6:AG13)</f>
        <v>99959.786512999999</v>
      </c>
      <c r="AH28" s="52">
        <f>+SUM(AH$6:AH13)</f>
        <v>105794.35913299998</v>
      </c>
      <c r="AI28" s="52">
        <f>+SUM(AI$6:AI13)</f>
        <v>110554.745521</v>
      </c>
      <c r="AJ28" s="52">
        <f>+SUM(AJ$6:AJ13)</f>
        <v>100408.02852199998</v>
      </c>
      <c r="AK28" s="53">
        <f>+SUM(AK$6:AK13)</f>
        <v>97544.880544</v>
      </c>
      <c r="AL28" s="53">
        <f>+SUM(AL$6:AL13)</f>
        <v>107859.670575</v>
      </c>
      <c r="AM28" s="53">
        <f>+SUM(AM$6:AM13)</f>
        <v>114298.16030800001</v>
      </c>
      <c r="AN28" s="53">
        <f>+SUM(AN$6:AN13)</f>
        <v>117518.991201</v>
      </c>
      <c r="AO28" s="53">
        <f>+SUM(AO$6:AO13)</f>
        <v>102405.874433</v>
      </c>
      <c r="AP28" s="53">
        <f>+SUM(AP$6:AP13)</f>
        <v>140099.531866</v>
      </c>
      <c r="AQ28" s="53">
        <f>+SUM(AQ$6:AQ13)</f>
        <v>165502.40099200001</v>
      </c>
      <c r="AR28" s="53">
        <f>+SUM(AR$6:AR13)</f>
        <v>164452.721769</v>
      </c>
      <c r="AS28" s="53">
        <f>SUM(AS6:AS13)</f>
        <v>170709.27937700003</v>
      </c>
      <c r="AU28" s="53"/>
      <c r="AV28" s="54">
        <f>IF(AV13=0,0,SUM(AV$6:AV13))</f>
        <v>238.7455123075014</v>
      </c>
      <c r="AW28" s="54">
        <f>IF(AW13=0,0,SUM(AW$6:AW13))</f>
        <v>20.586508008149934</v>
      </c>
      <c r="AX28" s="54">
        <f>IF(AX13=0,0,SUM(AX$6:AX13))</f>
        <v>255.36690893937165</v>
      </c>
      <c r="AY28" s="54">
        <f>IF(AY13=0,0,SUM(AY$6:AY13))</f>
        <v>103.72519388945476</v>
      </c>
      <c r="AZ28" s="54">
        <f>IF(AZ13=0,0,SUM(AZ$6:AZ13))</f>
        <v>-46.998451358874462</v>
      </c>
      <c r="BA28" s="54">
        <f>IF(BA13=0,0,SUM(BA$6:BA13))</f>
        <v>188.15337920687199</v>
      </c>
      <c r="BB28" s="54">
        <f>IF(BB13=0,0,SUM(BB$6:BB13))</f>
        <v>211.95833988017952</v>
      </c>
      <c r="BC28" s="54">
        <f>IF(BC13=0,0,SUM(BC$6:BC13))</f>
        <v>-20.256071693902342</v>
      </c>
      <c r="BD28" s="54">
        <f>IF(BD13=0,0,SUM(BD$6:BD13))</f>
        <v>78.729451389370496</v>
      </c>
      <c r="BE28" s="54">
        <f>IF(BE13=0,0,SUM(BE$6:BE13))</f>
        <v>91.240469921385468</v>
      </c>
      <c r="BF28" s="54">
        <f>IF(BF13=0,0,SUM(BF$6:BF13))</f>
        <v>93.537580572841918</v>
      </c>
      <c r="BG28" s="52">
        <f>IF(O28=0,0,100*O28/N28-100)</f>
        <v>1.9161222157535036</v>
      </c>
      <c r="BH28" s="52">
        <f t="shared" si="58"/>
        <v>13.744339439812933</v>
      </c>
      <c r="BI28" s="52">
        <f t="shared" si="63"/>
        <v>8.1686358137113473</v>
      </c>
      <c r="BJ28" s="52">
        <f t="shared" si="64"/>
        <v>14.521949303827896</v>
      </c>
      <c r="BK28" s="52">
        <f t="shared" si="65"/>
        <v>6.36215210476702</v>
      </c>
      <c r="BL28" s="52">
        <f t="shared" si="66"/>
        <v>-4.5172492092158905</v>
      </c>
      <c r="BM28" s="52">
        <f t="shared" si="67"/>
        <v>6.8490377189070131</v>
      </c>
      <c r="BN28" s="52">
        <f t="shared" si="68"/>
        <v>12.600140265699935</v>
      </c>
      <c r="BO28" s="59">
        <f t="shared" si="50"/>
        <v>10.182937226340854</v>
      </c>
      <c r="BP28" s="59">
        <f t="shared" si="51"/>
        <v>74.943784664970963</v>
      </c>
      <c r="BQ28" s="59">
        <f t="shared" si="59"/>
        <v>18.624831386470646</v>
      </c>
      <c r="BR28" s="59">
        <f t="shared" si="69"/>
        <v>15.188029130261853</v>
      </c>
      <c r="BS28" s="59">
        <f t="shared" si="70"/>
        <v>25.097349722801667</v>
      </c>
      <c r="BT28" s="59">
        <f t="shared" si="71"/>
        <v>37.296312863532876</v>
      </c>
      <c r="BU28" s="59">
        <f t="shared" si="72"/>
        <v>-30.072438313772594</v>
      </c>
      <c r="BV28" s="59">
        <f t="shared" si="73"/>
        <v>12.687097168308185</v>
      </c>
      <c r="BW28" s="59">
        <f t="shared" si="74"/>
        <v>21.821889261657716</v>
      </c>
      <c r="BX28" s="59">
        <f t="shared" si="75"/>
        <v>12.703113577640352</v>
      </c>
      <c r="BY28" s="59">
        <f t="shared" si="76"/>
        <v>5.8369198490046585</v>
      </c>
      <c r="BZ28" s="59">
        <f t="shared" si="77"/>
        <v>4.4996599317884858</v>
      </c>
      <c r="CA28" s="59">
        <f t="shared" si="78"/>
        <v>-9.1780022206940401</v>
      </c>
      <c r="CB28" s="59">
        <f t="shared" si="79"/>
        <v>-2.8515129916853681</v>
      </c>
      <c r="CC28" s="59">
        <f t="shared" si="53"/>
        <v>10.574404288031559</v>
      </c>
      <c r="CD28" s="59">
        <f t="shared" si="54"/>
        <v>5.9693207838262623</v>
      </c>
      <c r="CE28" s="59">
        <f t="shared" si="55"/>
        <v>2.8179201522761161</v>
      </c>
      <c r="CF28" s="59">
        <f t="shared" si="56"/>
        <v>-12.860148486257089</v>
      </c>
      <c r="CG28" s="59">
        <f t="shared" si="80"/>
        <v>36.80810074783497</v>
      </c>
      <c r="CH28" s="59">
        <f t="shared" si="81"/>
        <v>18.13201570887253</v>
      </c>
      <c r="CI28" s="59">
        <f t="shared" si="82"/>
        <v>-0.63423806344098921</v>
      </c>
      <c r="CJ28" s="59">
        <f t="shared" si="83"/>
        <v>3.8044719118655763</v>
      </c>
      <c r="CL28" s="47" t="s">
        <v>43</v>
      </c>
      <c r="CM28" s="29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5"/>
      <c r="CZ28" s="5"/>
      <c r="DA28" s="5"/>
      <c r="DB28" s="5"/>
      <c r="DC28" s="5"/>
      <c r="DD28" s="5"/>
      <c r="DE28" s="5"/>
      <c r="DF28" s="5"/>
      <c r="DG28" s="5"/>
      <c r="DH28" s="5"/>
    </row>
    <row r="29" spans="2:112" ht="32.1" customHeight="1" x14ac:dyDescent="0.4">
      <c r="B29" s="49" t="s">
        <v>29</v>
      </c>
      <c r="C29" s="32">
        <f>SUM(C$6:C14)</f>
        <v>3008.8</v>
      </c>
      <c r="D29" s="32">
        <f>SUM(D$6:D14)</f>
        <v>3817.2</v>
      </c>
      <c r="E29" s="32">
        <f>SUM(E$6:E14)</f>
        <v>3907.8</v>
      </c>
      <c r="F29" s="32">
        <f>SUM(F$6:F14)</f>
        <v>5071.8</v>
      </c>
      <c r="G29" s="32">
        <f>SUM(G$6:G14)</f>
        <v>5728.8</v>
      </c>
      <c r="H29" s="32">
        <f>SUM(H$6:H14)</f>
        <v>5226.3270000000002</v>
      </c>
      <c r="I29" s="32">
        <f>SUM(I$6:I14)+0.1</f>
        <v>6868.34</v>
      </c>
      <c r="J29" s="32">
        <f>IF(J14=0,0,SUM(J$6:J14))</f>
        <v>8119.8580000000011</v>
      </c>
      <c r="K29" s="32">
        <f>IF(K14=0,0,SUM(K$6:K14))</f>
        <v>7945.259</v>
      </c>
      <c r="L29" s="32">
        <f>IF(L14=0,0,SUM(L$6:L14))</f>
        <v>8598.2240000000002</v>
      </c>
      <c r="M29" s="32">
        <f>IF(M14=0,0,SUM(M$6:M14))</f>
        <v>9492.3049999999985</v>
      </c>
      <c r="N29" s="32">
        <f>IF(N14=0,0,SUM(N$6:N14))</f>
        <v>10554.5</v>
      </c>
      <c r="O29" s="32">
        <f>IF(O14=0,0,SUM(O$6:O14))</f>
        <v>10712.534</v>
      </c>
      <c r="P29" s="32">
        <f>IF(P14=0,0,SUM(P$6:P14))</f>
        <v>12472.331000000002</v>
      </c>
      <c r="Q29" s="32">
        <f>IF(Q14=0,0,SUM(Q$6:Q14))</f>
        <v>15243.606</v>
      </c>
      <c r="R29" s="32">
        <f>IF(R14=0,0,SUM(R$6:R14))</f>
        <v>16492.785</v>
      </c>
      <c r="S29" s="32">
        <f>IF(S14=0,0,SUM(S$6:S14))</f>
        <v>18938.923000000003</v>
      </c>
      <c r="T29" s="32">
        <f>IF(T14=0,0,SUM(T$6:T14))</f>
        <v>19986.898000000001</v>
      </c>
      <c r="U29" s="52">
        <f>IF(U14=0,0,SUM(U$6:U14))</f>
        <v>19249.807000000001</v>
      </c>
      <c r="V29" s="52">
        <f>+SUM(V$6:V14)</f>
        <v>20541.730999999996</v>
      </c>
      <c r="W29" s="52">
        <f>+SUM(W$6:W14)</f>
        <v>23019.636000000002</v>
      </c>
      <c r="X29" s="52">
        <f>+SUM(X$6:X14)</f>
        <v>25721.860879</v>
      </c>
      <c r="Y29" s="52">
        <f>+SUM(Y$6:Y14)</f>
        <v>45025.027548000005</v>
      </c>
      <c r="Z29" s="52">
        <f>+SUM(Z$6:Z14)</f>
        <v>53515.375161999997</v>
      </c>
      <c r="AA29" s="52">
        <f>+SUM(AA$6:AA14)</f>
        <v>61400.634933000008</v>
      </c>
      <c r="AB29" s="52">
        <f>+SUM(AB$6:AB14)</f>
        <v>76333.717084999997</v>
      </c>
      <c r="AC29" s="52">
        <f>+SUM(AC$6:AC14)</f>
        <v>105186.664965</v>
      </c>
      <c r="AD29" s="52">
        <f>+SUM(AD$6:AD14)</f>
        <v>73089.241932999998</v>
      </c>
      <c r="AE29" s="52">
        <f>+SUM(AE$6:AE14)</f>
        <v>81714.711497000011</v>
      </c>
      <c r="AF29" s="52">
        <f>+SUM(AF$6:AF14)</f>
        <v>99443.638510000004</v>
      </c>
      <c r="AG29" s="52">
        <f>+SUM(AG$6:AG14)</f>
        <v>112912.43823499999</v>
      </c>
      <c r="AH29" s="52">
        <f>+SUM(AH$6:AH14)</f>
        <v>119618.95856299998</v>
      </c>
      <c r="AI29" s="52">
        <f>+SUM(AI$6:AI14)</f>
        <v>124931.374526</v>
      </c>
      <c r="AJ29" s="52">
        <f>+SUM(AJ$6:AJ14)</f>
        <v>112473.14893599998</v>
      </c>
      <c r="AK29" s="53">
        <f>+SUM(AK$6:AK14)</f>
        <v>108921.657567</v>
      </c>
      <c r="AL29" s="53">
        <f>+SUM(AL$6:AL14)</f>
        <v>120251.23731499999</v>
      </c>
      <c r="AM29" s="53">
        <f>+SUM(AM$6:AM14)</f>
        <v>129545.529154</v>
      </c>
      <c r="AN29" s="53">
        <f>+SUM(AN$6:AN14)</f>
        <v>132792.57116200001</v>
      </c>
      <c r="AO29" s="53">
        <f>+SUM(AO$6:AO14)</f>
        <v>118396.67213800001</v>
      </c>
      <c r="AP29" s="53">
        <f>+SUM(AP$6:AP14)</f>
        <v>160819.34152300001</v>
      </c>
      <c r="AQ29" s="53">
        <f>+SUM(AQ$6:AQ14)</f>
        <v>188099.17529400002</v>
      </c>
      <c r="AR29" s="53">
        <f>+SUM(AR$6:AR14)</f>
        <v>186864.10761199999</v>
      </c>
      <c r="AS29" s="53">
        <f>SUM(AS6:AS14)</f>
        <v>192665.90787700002</v>
      </c>
      <c r="AU29" s="53"/>
      <c r="AV29" s="54">
        <f t="shared" ref="AV29:BA32" si="84">100*D29/C29-100</f>
        <v>26.867854294070725</v>
      </c>
      <c r="AW29" s="54">
        <f t="shared" si="84"/>
        <v>2.3734674630619281</v>
      </c>
      <c r="AX29" s="54">
        <f t="shared" si="84"/>
        <v>29.786580684784269</v>
      </c>
      <c r="AY29" s="54">
        <f t="shared" si="84"/>
        <v>12.953980835206437</v>
      </c>
      <c r="AZ29" s="54">
        <f t="shared" si="84"/>
        <v>-8.7709991621281915</v>
      </c>
      <c r="BA29" s="54">
        <f t="shared" si="84"/>
        <v>31.418106827222999</v>
      </c>
      <c r="BB29" s="54">
        <f t="shared" ref="BB29:BF32" si="85">IF(J29=0,0,100*J29/I29-100)</f>
        <v>18.221549894152034</v>
      </c>
      <c r="BC29" s="54">
        <f t="shared" si="85"/>
        <v>-2.1502715934195038</v>
      </c>
      <c r="BD29" s="54">
        <f t="shared" si="85"/>
        <v>8.2182972260564497</v>
      </c>
      <c r="BE29" s="54">
        <f t="shared" si="85"/>
        <v>10.398438096053312</v>
      </c>
      <c r="BF29" s="54">
        <f t="shared" si="85"/>
        <v>11.19006395180098</v>
      </c>
      <c r="BG29" s="52">
        <f>IF(O29=0,0,100*O29/N29-100)</f>
        <v>1.4973139419204955</v>
      </c>
      <c r="BH29" s="52">
        <f t="shared" si="58"/>
        <v>16.427457779830632</v>
      </c>
      <c r="BI29" s="52">
        <f t="shared" si="63"/>
        <v>8.1947735988453161</v>
      </c>
      <c r="BJ29" s="52">
        <f t="shared" si="64"/>
        <v>14.831564226417811</v>
      </c>
      <c r="BK29" s="52">
        <f t="shared" si="65"/>
        <v>5.533445592444707</v>
      </c>
      <c r="BL29" s="52">
        <f t="shared" si="66"/>
        <v>-3.6878709242424605</v>
      </c>
      <c r="BM29" s="52">
        <f t="shared" si="67"/>
        <v>6.7113607944224896</v>
      </c>
      <c r="BN29" s="52">
        <f t="shared" si="68"/>
        <v>12.062785750626404</v>
      </c>
      <c r="BO29" s="59">
        <f t="shared" si="50"/>
        <v>11.738781964232615</v>
      </c>
      <c r="BP29" s="59">
        <f t="shared" si="51"/>
        <v>75.045762667815438</v>
      </c>
      <c r="BQ29" s="59">
        <f t="shared" si="59"/>
        <v>18.856951514240933</v>
      </c>
      <c r="BR29" s="59">
        <f t="shared" si="69"/>
        <v>14.734568798462149</v>
      </c>
      <c r="BS29" s="59">
        <f t="shared" si="70"/>
        <v>24.320729204665199</v>
      </c>
      <c r="BT29" s="59">
        <f t="shared" si="71"/>
        <v>37.798431652255772</v>
      </c>
      <c r="BU29" s="59">
        <f t="shared" si="72"/>
        <v>-30.514726408219289</v>
      </c>
      <c r="BV29" s="59">
        <f t="shared" si="73"/>
        <v>11.8012847525589</v>
      </c>
      <c r="BW29" s="59">
        <f t="shared" si="74"/>
        <v>21.69612630113842</v>
      </c>
      <c r="BX29" s="59">
        <f t="shared" si="75"/>
        <v>13.544154183020524</v>
      </c>
      <c r="BY29" s="59">
        <f t="shared" si="76"/>
        <v>5.9395762174951727</v>
      </c>
      <c r="BZ29" s="59">
        <f t="shared" si="77"/>
        <v>4.4411153773773435</v>
      </c>
      <c r="CA29" s="59">
        <f t="shared" si="78"/>
        <v>-9.9720551681013347</v>
      </c>
      <c r="CB29" s="59">
        <f t="shared" si="79"/>
        <v>-3.1576348689418126</v>
      </c>
      <c r="CC29" s="59">
        <f t="shared" si="53"/>
        <v>10.401585874720027</v>
      </c>
      <c r="CD29" s="59">
        <f t="shared" si="54"/>
        <v>7.7290612941083339</v>
      </c>
      <c r="CE29" s="59">
        <f t="shared" si="55"/>
        <v>2.5064871240288085</v>
      </c>
      <c r="CF29" s="59">
        <f t="shared" si="56"/>
        <v>-10.840891849618416</v>
      </c>
      <c r="CG29" s="59">
        <f t="shared" si="80"/>
        <v>35.830964349701702</v>
      </c>
      <c r="CH29" s="59">
        <f t="shared" si="81"/>
        <v>16.963030387174243</v>
      </c>
      <c r="CI29" s="59">
        <f t="shared" si="82"/>
        <v>-0.65660451730828129</v>
      </c>
      <c r="CJ29" s="59">
        <f t="shared" si="83"/>
        <v>3.1048232531882149</v>
      </c>
      <c r="CL29" s="47" t="s">
        <v>44</v>
      </c>
      <c r="CM29" s="29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5"/>
      <c r="CZ29" s="5"/>
      <c r="DA29" s="5"/>
      <c r="DB29" s="5"/>
      <c r="DC29" s="5"/>
      <c r="DD29" s="5"/>
      <c r="DE29" s="5"/>
      <c r="DF29" s="5"/>
      <c r="DG29" s="5"/>
      <c r="DH29" s="5"/>
    </row>
    <row r="30" spans="2:112" ht="32.1" customHeight="1" x14ac:dyDescent="0.4">
      <c r="B30" s="50" t="s">
        <v>30</v>
      </c>
      <c r="C30" s="32">
        <f>SUM(C$6:C15)</f>
        <v>3495.4</v>
      </c>
      <c r="D30" s="32">
        <f>SUM(D$6:D15)</f>
        <v>4377.2</v>
      </c>
      <c r="E30" s="32">
        <f>SUM(E$6:E15)</f>
        <v>4474</v>
      </c>
      <c r="F30" s="32">
        <f>SUM(F$6:F15)</f>
        <v>5711.7</v>
      </c>
      <c r="G30" s="32">
        <f>SUM(G$6:G15)</f>
        <v>6458.8</v>
      </c>
      <c r="H30" s="32">
        <f>SUM(H$6:H15)</f>
        <v>5909.027</v>
      </c>
      <c r="I30" s="32">
        <f>SUM(I$6:I15)+0.1</f>
        <v>7882.9850000000006</v>
      </c>
      <c r="J30" s="32">
        <f>IF(J15=0,0,SUM(J$6:J15))</f>
        <v>9082.0360000000019</v>
      </c>
      <c r="K30" s="32">
        <f>IF(K15=0,0,SUM(K$6:K15))</f>
        <v>9045.8260000000009</v>
      </c>
      <c r="L30" s="32">
        <f>IF(L15=0,0,SUM(L$6:L15))</f>
        <v>9908.1880000000001</v>
      </c>
      <c r="M30" s="32">
        <f>IF(M15=0,0,SUM(M$6:M15))</f>
        <v>10817.386999999999</v>
      </c>
      <c r="N30" s="32">
        <f>IF(N15=0,0,SUM(N$6:N15))</f>
        <v>11966.6</v>
      </c>
      <c r="O30" s="32">
        <f>IF(O15=0,0,SUM(O$6:O15))</f>
        <v>12129.152</v>
      </c>
      <c r="P30" s="32">
        <f>IF(P15=0,0,SUM(P$6:P15))</f>
        <v>14142.521000000002</v>
      </c>
      <c r="Q30" s="32">
        <f>IF(Q15=0,0,SUM(Q$6:Q15))</f>
        <v>17180.366999999998</v>
      </c>
      <c r="R30" s="32">
        <f>IF(R15=0,0,SUM(R$6:R15))</f>
        <v>18595.134999999998</v>
      </c>
      <c r="S30" s="32">
        <f>IF(S15=0,0,SUM(S$6:S15))</f>
        <v>21328.731000000003</v>
      </c>
      <c r="T30" s="32">
        <f>IF(T15=0,0,SUM(T$6:T15))</f>
        <v>22482.273000000001</v>
      </c>
      <c r="U30" s="52">
        <f>IF(U15=0,0,SUM(U$6:U15))</f>
        <v>21908.377</v>
      </c>
      <c r="V30" s="52">
        <f>+SUM(V$6:V15)</f>
        <v>22786.514999999996</v>
      </c>
      <c r="W30" s="52">
        <f>+SUM(W$6:W15)</f>
        <v>25832.182000000001</v>
      </c>
      <c r="X30" s="52">
        <f>+SUM(X$6:X15)</f>
        <v>29222.988899</v>
      </c>
      <c r="Y30" s="52">
        <f>+SUM(Y$6:Y15)</f>
        <v>50892.369669000007</v>
      </c>
      <c r="Z30" s="52">
        <f>+SUM(Z$6:Z15)</f>
        <v>60287.553730999993</v>
      </c>
      <c r="AA30" s="52">
        <f>+SUM(AA$6:AA15)</f>
        <v>68289.447482000003</v>
      </c>
      <c r="AB30" s="52">
        <f>+SUM(AB$6:AB15)</f>
        <v>86228.933706999989</v>
      </c>
      <c r="AC30" s="52">
        <f>+SUM(AC$6:AC15)</f>
        <v>114909.37375500001</v>
      </c>
      <c r="AD30" s="52">
        <f>+SUM(AD$6:AD15)</f>
        <v>83185.009963000004</v>
      </c>
      <c r="AE30" s="52">
        <f>+SUM(AE$6:AE15)</f>
        <v>92678.297767000011</v>
      </c>
      <c r="AF30" s="52">
        <f>+SUM(AF$6:AF15)</f>
        <v>111350.85780700001</v>
      </c>
      <c r="AG30" s="52">
        <f>+SUM(AG$6:AG15)</f>
        <v>126103.20788999999</v>
      </c>
      <c r="AH30" s="52">
        <f>+SUM(AH$6:AH15)</f>
        <v>132465.34890699998</v>
      </c>
      <c r="AI30" s="52">
        <f>+SUM(AI$6:AI15)</f>
        <v>138504.559117</v>
      </c>
      <c r="AJ30" s="52">
        <f>+SUM(AJ$6:AJ15)</f>
        <v>126311.84524799998</v>
      </c>
      <c r="AK30" s="53">
        <f>+SUM(AK$6:AK15)</f>
        <v>122413.596601</v>
      </c>
      <c r="AL30" s="53">
        <f>+SUM(AL$6:AL15)</f>
        <v>134924.15547100001</v>
      </c>
      <c r="AM30" s="53">
        <f>+SUM(AM$6:AM15)</f>
        <v>146136.181644</v>
      </c>
      <c r="AN30" s="53">
        <f>+SUM(AN$6:AN15)</f>
        <v>149203.35284200002</v>
      </c>
      <c r="AO30" s="53">
        <f>+SUM(AO$6:AO15)</f>
        <v>135711.938341</v>
      </c>
      <c r="AP30" s="53">
        <f>+SUM(AP$6:AP15)</f>
        <v>181534.74884800002</v>
      </c>
      <c r="AQ30" s="53">
        <f>+SUM(AQ$6:AQ15)</f>
        <v>209399.96042600001</v>
      </c>
      <c r="AR30" s="53">
        <f>+SUM(AR$6:AR15)</f>
        <v>209668.64843499998</v>
      </c>
      <c r="AS30" s="53">
        <f>SUM(AS6:AS15)</f>
        <v>216140.03063700002</v>
      </c>
      <c r="AU30" s="53"/>
      <c r="AV30" s="54">
        <f t="shared" si="84"/>
        <v>25.227441780625966</v>
      </c>
      <c r="AW30" s="54">
        <f t="shared" si="84"/>
        <v>2.2114593804258504</v>
      </c>
      <c r="AX30" s="54">
        <f t="shared" si="84"/>
        <v>27.664282521233801</v>
      </c>
      <c r="AY30" s="54">
        <f t="shared" si="84"/>
        <v>13.080168776371309</v>
      </c>
      <c r="AZ30" s="54">
        <f t="shared" si="84"/>
        <v>-8.5119991329658831</v>
      </c>
      <c r="BA30" s="54">
        <f t="shared" si="84"/>
        <v>33.405804373545749</v>
      </c>
      <c r="BB30" s="54">
        <f t="shared" si="85"/>
        <v>15.210621357265069</v>
      </c>
      <c r="BC30" s="54">
        <f t="shared" si="85"/>
        <v>-0.39869914631478309</v>
      </c>
      <c r="BD30" s="54">
        <f t="shared" si="85"/>
        <v>9.5332587648712206</v>
      </c>
      <c r="BE30" s="54">
        <f t="shared" si="85"/>
        <v>9.1762388844458656</v>
      </c>
      <c r="BF30" s="54">
        <f t="shared" si="85"/>
        <v>10.623757844662492</v>
      </c>
      <c r="BG30" s="52">
        <f>IF(O30=0,0,100*O30/N30-100)</f>
        <v>1.358380826634118</v>
      </c>
      <c r="BH30" s="52">
        <f t="shared" si="58"/>
        <v>16.599420965290918</v>
      </c>
      <c r="BI30" s="52">
        <f t="shared" si="63"/>
        <v>8.2347949842980626</v>
      </c>
      <c r="BJ30" s="52">
        <f t="shared" si="64"/>
        <v>14.700597763877525</v>
      </c>
      <c r="BK30" s="52">
        <f t="shared" si="65"/>
        <v>5.4083949016938675</v>
      </c>
      <c r="BL30" s="52">
        <f t="shared" si="66"/>
        <v>-2.5526600446494001</v>
      </c>
      <c r="BM30" s="52">
        <f t="shared" si="67"/>
        <v>4.0082293635899902</v>
      </c>
      <c r="BN30" s="52">
        <f t="shared" si="68"/>
        <v>13.366093937576707</v>
      </c>
      <c r="BO30" s="59">
        <f t="shared" si="50"/>
        <v>13.126289134228003</v>
      </c>
      <c r="BP30" s="59">
        <f t="shared" si="51"/>
        <v>74.151829044227327</v>
      </c>
      <c r="BQ30" s="59">
        <f t="shared" si="59"/>
        <v>18.460889369281745</v>
      </c>
      <c r="BR30" s="59">
        <f t="shared" si="69"/>
        <v>13.272878489487326</v>
      </c>
      <c r="BS30" s="59">
        <f t="shared" si="70"/>
        <v>26.269777962002919</v>
      </c>
      <c r="BT30" s="59">
        <f t="shared" si="71"/>
        <v>33.260807962039962</v>
      </c>
      <c r="BU30" s="59">
        <f t="shared" si="72"/>
        <v>-27.60816002673549</v>
      </c>
      <c r="BV30" s="59">
        <f t="shared" si="73"/>
        <v>11.412257819314505</v>
      </c>
      <c r="BW30" s="59">
        <f t="shared" si="74"/>
        <v>20.147715797439631</v>
      </c>
      <c r="BX30" s="59">
        <f t="shared" si="75"/>
        <v>13.248528456394681</v>
      </c>
      <c r="BY30" s="59">
        <f t="shared" si="76"/>
        <v>5.0451857041968964</v>
      </c>
      <c r="BZ30" s="59">
        <f t="shared" si="77"/>
        <v>4.5590867799245842</v>
      </c>
      <c r="CA30" s="59">
        <f t="shared" si="78"/>
        <v>-8.8031137362780782</v>
      </c>
      <c r="CB30" s="59">
        <f t="shared" si="79"/>
        <v>-3.0862098794821549</v>
      </c>
      <c r="CC30" s="59">
        <f t="shared" si="53"/>
        <v>10.219909566726841</v>
      </c>
      <c r="CD30" s="59">
        <f t="shared" si="54"/>
        <v>8.3098731534471995</v>
      </c>
      <c r="CE30" s="59">
        <f t="shared" si="55"/>
        <v>2.0988444911417758</v>
      </c>
      <c r="CF30" s="59">
        <f t="shared" si="56"/>
        <v>-9.0422998170066933</v>
      </c>
      <c r="CG30" s="59">
        <f t="shared" si="80"/>
        <v>33.764760173023376</v>
      </c>
      <c r="CH30" s="59">
        <f t="shared" si="81"/>
        <v>15.349794876644623</v>
      </c>
      <c r="CI30" s="59">
        <f t="shared" si="82"/>
        <v>0.12831330457434831</v>
      </c>
      <c r="CJ30" s="59">
        <f t="shared" si="83"/>
        <v>3.0864806208765287</v>
      </c>
      <c r="CL30" s="47" t="s">
        <v>45</v>
      </c>
      <c r="CM30" s="29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5"/>
      <c r="CZ30" s="5"/>
      <c r="DA30" s="5"/>
      <c r="DB30" s="5"/>
      <c r="DC30" s="5"/>
      <c r="DD30" s="5"/>
      <c r="DE30" s="5"/>
      <c r="DF30" s="5"/>
      <c r="DG30" s="5"/>
      <c r="DH30" s="5"/>
    </row>
    <row r="31" spans="2:112" ht="32.1" customHeight="1" x14ac:dyDescent="0.4">
      <c r="B31" s="49" t="s">
        <v>31</v>
      </c>
      <c r="C31" s="32">
        <f>SUM(C$6:C16)</f>
        <v>4047.6000000000004</v>
      </c>
      <c r="D31" s="32">
        <f>SUM(D$6:D16)</f>
        <v>4981.8999999999996</v>
      </c>
      <c r="E31" s="32">
        <f>SUM(E$6:E16)</f>
        <v>5053.7</v>
      </c>
      <c r="F31" s="32">
        <f>SUM(F$6:F16)</f>
        <v>6364.0999999999995</v>
      </c>
      <c r="G31" s="32">
        <f>SUM(G$6:G16)</f>
        <v>7148.4000000000005</v>
      </c>
      <c r="H31" s="32">
        <f>SUM(H$6:H16)</f>
        <v>6591.9269999999997</v>
      </c>
      <c r="I31" s="32">
        <f>SUM(I$6:I16)+0.1</f>
        <v>8985.8850000000002</v>
      </c>
      <c r="J31" s="32">
        <f>IF(J16=0,0,SUM(J$6:J16))</f>
        <v>10162.036000000002</v>
      </c>
      <c r="K31" s="32">
        <f>IF(K16=0,0,SUM(K$6:K16))</f>
        <v>10245.781000000001</v>
      </c>
      <c r="L31" s="32">
        <f>IF(L16=0,0,SUM(L$6:L16))</f>
        <v>11296.182000000001</v>
      </c>
      <c r="M31" s="32">
        <f>IF(M16=0,0,SUM(M$6:M16))</f>
        <v>12149.417999999998</v>
      </c>
      <c r="N31" s="32">
        <f>IF(N16=0,0,SUM(N$6:N16))</f>
        <v>13213.6</v>
      </c>
      <c r="O31" s="32">
        <f>IF(O16=0,0,SUM(O$6:O16))</f>
        <v>13420.496999999999</v>
      </c>
      <c r="P31" s="32">
        <f>IF(P16=0,0,SUM(P$6:P16))</f>
        <v>15800.550000000003</v>
      </c>
      <c r="Q31" s="32">
        <f>IF(Q16=0,0,SUM(Q$6:Q16))</f>
        <v>19239.454999999998</v>
      </c>
      <c r="R31" s="32">
        <f>IF(R16=0,0,SUM(R$6:R16))</f>
        <v>20824.776999999998</v>
      </c>
      <c r="S31" s="32">
        <f>IF(S16=0,0,SUM(S$6:S16))</f>
        <v>23851.840000000004</v>
      </c>
      <c r="T31" s="32">
        <f>IF(T16=0,0,SUM(T$6:T16))</f>
        <v>24734.876</v>
      </c>
      <c r="U31" s="52">
        <f>IF(U16=0,0,SUM(U$6:U16))</f>
        <v>24356.129000000001</v>
      </c>
      <c r="V31" s="52">
        <f>+SUM(V$6:V16)</f>
        <v>25285.878999999997</v>
      </c>
      <c r="W31" s="52">
        <f>+SUM(W$6:W16)</f>
        <v>28673.914000000001</v>
      </c>
      <c r="X31" s="52">
        <f>+SUM(X$6:X16)</f>
        <v>32816.593795000001</v>
      </c>
      <c r="Y31" s="52">
        <f>+SUM(Y$6:Y16)</f>
        <v>56626.278645000006</v>
      </c>
      <c r="Z31" s="52">
        <f>+SUM(Z$6:Z16)</f>
        <v>66230.129512999993</v>
      </c>
      <c r="AA31" s="52">
        <f>+SUM(AA$6:AA16)</f>
        <v>76930.922038000004</v>
      </c>
      <c r="AB31" s="52">
        <f>+SUM(AB$6:AB16)</f>
        <v>97547.731926999986</v>
      </c>
      <c r="AC31" s="52">
        <f>+SUM(AC$6:AC16)</f>
        <v>124305.246652</v>
      </c>
      <c r="AD31" s="52">
        <f>+SUM(AD$6:AD16)</f>
        <v>92088.020736000006</v>
      </c>
      <c r="AE31" s="52">
        <f>+SUM(AE$6:AE16)</f>
        <v>102060.66748500001</v>
      </c>
      <c r="AF31" s="52">
        <f>+SUM(AF$6:AF16)</f>
        <v>122429.38255000001</v>
      </c>
      <c r="AG31" s="52">
        <f>+SUM(AG$6:AG16)</f>
        <v>139856.26038299999</v>
      </c>
      <c r="AH31" s="52">
        <f>+SUM(AH$6:AH16)</f>
        <v>147565.40202399998</v>
      </c>
      <c r="AI31" s="52">
        <f>+SUM(AI$6:AI16)</f>
        <v>152287.12298399999</v>
      </c>
      <c r="AJ31" s="52">
        <f>+SUM(AJ$6:AJ16)</f>
        <v>138623.69734499999</v>
      </c>
      <c r="AK31" s="53">
        <f>+SUM(AK$6:AK16)</f>
        <v>135791.824624</v>
      </c>
      <c r="AL31" s="53">
        <f>+SUM(AL$6:AL16)</f>
        <v>149833.53535000002</v>
      </c>
      <c r="AM31" s="53">
        <f>+SUM(AM$6:AM16)</f>
        <v>162523.06003699999</v>
      </c>
      <c r="AN31" s="53">
        <f>+SUM(AN$6:AN16)</f>
        <v>165446.00323300002</v>
      </c>
      <c r="AO31" s="53">
        <f>+SUM(AO$6:AO16)</f>
        <v>151800.62057200001</v>
      </c>
      <c r="AP31" s="53">
        <f>+SUM(AP$6:AP16)</f>
        <v>203004.26663500001</v>
      </c>
      <c r="AQ31" s="53">
        <f>+SUM(AQ$6:AQ16)</f>
        <v>231270.99903800001</v>
      </c>
      <c r="AR31" s="53">
        <f>+SUM(AR$6:AR16)</f>
        <v>232669.37823799998</v>
      </c>
      <c r="AS31" s="53">
        <f>SUM(AS6:AS16)</f>
        <v>238377.46267100002</v>
      </c>
      <c r="AU31" s="53"/>
      <c r="AV31" s="54">
        <f t="shared" si="84"/>
        <v>23.082814507362357</v>
      </c>
      <c r="AW31" s="54">
        <f t="shared" si="84"/>
        <v>1.4412172062867654</v>
      </c>
      <c r="AX31" s="54">
        <f t="shared" si="84"/>
        <v>25.929516987553683</v>
      </c>
      <c r="AY31" s="54">
        <f t="shared" si="84"/>
        <v>12.323816407661738</v>
      </c>
      <c r="AZ31" s="54">
        <f t="shared" si="84"/>
        <v>-7.7845811650159646</v>
      </c>
      <c r="BA31" s="54">
        <f t="shared" si="84"/>
        <v>36.316512607011589</v>
      </c>
      <c r="BB31" s="54">
        <f t="shared" si="85"/>
        <v>13.088872158947083</v>
      </c>
      <c r="BC31" s="54">
        <f t="shared" si="85"/>
        <v>0.82409666724265662</v>
      </c>
      <c r="BD31" s="54">
        <f t="shared" si="85"/>
        <v>10.252034471554694</v>
      </c>
      <c r="BE31" s="54">
        <f t="shared" si="85"/>
        <v>7.5533131459815195</v>
      </c>
      <c r="BF31" s="54">
        <f t="shared" si="85"/>
        <v>8.7591191610989227</v>
      </c>
      <c r="BG31" s="52">
        <f>IF(O31=0,0,100*O31/N31-100)</f>
        <v>1.5657882787431134</v>
      </c>
      <c r="BH31" s="52">
        <f t="shared" si="58"/>
        <v>17.734462442039245</v>
      </c>
      <c r="BI31" s="52">
        <f t="shared" si="63"/>
        <v>8.2399527429441122</v>
      </c>
      <c r="BJ31" s="52">
        <f t="shared" si="64"/>
        <v>14.53587234091394</v>
      </c>
      <c r="BK31" s="52">
        <f t="shared" si="65"/>
        <v>3.7021714048056538</v>
      </c>
      <c r="BL31" s="52">
        <f t="shared" si="66"/>
        <v>-1.5312265968101144</v>
      </c>
      <c r="BM31" s="52">
        <f t="shared" si="67"/>
        <v>3.8173143195291743</v>
      </c>
      <c r="BN31" s="52">
        <f t="shared" si="68"/>
        <v>13.398921192338236</v>
      </c>
      <c r="BO31" s="59">
        <f t="shared" si="50"/>
        <v>14.447556043447719</v>
      </c>
      <c r="BP31" s="59">
        <f t="shared" si="51"/>
        <v>72.553797017250758</v>
      </c>
      <c r="BQ31" s="59">
        <f t="shared" si="59"/>
        <v>16.960060060114841</v>
      </c>
      <c r="BR31" s="59">
        <f t="shared" si="69"/>
        <v>16.156985655447968</v>
      </c>
      <c r="BS31" s="59">
        <f t="shared" si="70"/>
        <v>26.799119707438734</v>
      </c>
      <c r="BT31" s="59">
        <f t="shared" si="71"/>
        <v>27.430176177775252</v>
      </c>
      <c r="BU31" s="59">
        <f t="shared" si="72"/>
        <v>-25.917832741359703</v>
      </c>
      <c r="BV31" s="59">
        <f t="shared" si="73"/>
        <v>10.829472356225153</v>
      </c>
      <c r="BW31" s="59">
        <f t="shared" si="74"/>
        <v>19.957458212776828</v>
      </c>
      <c r="BX31" s="59">
        <f t="shared" si="75"/>
        <v>14.23422831188654</v>
      </c>
      <c r="BY31" s="59">
        <f t="shared" si="76"/>
        <v>5.5121891718599585</v>
      </c>
      <c r="BZ31" s="59">
        <f t="shared" si="77"/>
        <v>3.1997479729239444</v>
      </c>
      <c r="CA31" s="59">
        <f t="shared" si="78"/>
        <v>-8.972147724161502</v>
      </c>
      <c r="CB31" s="59">
        <f t="shared" si="79"/>
        <v>-2.042848932208301</v>
      </c>
      <c r="CC31" s="59">
        <f t="shared" si="53"/>
        <v>10.340615692351676</v>
      </c>
      <c r="CD31" s="59">
        <f t="shared" si="54"/>
        <v>8.4690818095950249</v>
      </c>
      <c r="CE31" s="59">
        <f t="shared" si="55"/>
        <v>1.7984790560395538</v>
      </c>
      <c r="CF31" s="59">
        <f t="shared" si="56"/>
        <v>-8.2476351162034547</v>
      </c>
      <c r="CG31" s="59">
        <f t="shared" si="80"/>
        <v>33.730854241609478</v>
      </c>
      <c r="CH31" s="59">
        <f t="shared" si="81"/>
        <v>13.924206063029871</v>
      </c>
      <c r="CI31" s="59">
        <f>+AR31/AQ31*100-100</f>
        <v>0.60464961271267725</v>
      </c>
      <c r="CJ31" s="59">
        <f t="shared" si="83"/>
        <v>2.4533028266234425</v>
      </c>
      <c r="CL31" s="47" t="s">
        <v>46</v>
      </c>
      <c r="CM31" s="29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5"/>
      <c r="CZ31" s="5"/>
      <c r="DA31" s="5"/>
      <c r="DB31" s="5"/>
      <c r="DC31" s="5"/>
      <c r="DD31" s="5"/>
      <c r="DE31" s="5"/>
      <c r="DF31" s="5"/>
      <c r="DG31" s="5"/>
      <c r="DH31" s="5"/>
    </row>
    <row r="32" spans="2:112" ht="34.5" customHeight="1" x14ac:dyDescent="0.4">
      <c r="B32" s="51" t="s">
        <v>32</v>
      </c>
      <c r="C32" s="31">
        <f>SUM(C$6:C17)</f>
        <v>4702.9000000000005</v>
      </c>
      <c r="D32" s="31">
        <f>SUM(D$6:D17)</f>
        <v>5746</v>
      </c>
      <c r="E32" s="31">
        <f>SUM(E$6:E17)</f>
        <v>5727.7</v>
      </c>
      <c r="F32" s="31">
        <f>SUM(F$6:F17)</f>
        <v>7133.5999999999995</v>
      </c>
      <c r="G32" s="31">
        <f>SUM(G$6:G17)</f>
        <v>7958.1</v>
      </c>
      <c r="H32" s="31">
        <f>SUM(H$6:H17)</f>
        <v>7456.759</v>
      </c>
      <c r="I32" s="31">
        <f>SUM(I$6:I17)+0.1</f>
        <v>10189.985000000001</v>
      </c>
      <c r="J32" s="31">
        <f>IF(J17=0,0,SUM(J$6:J17))</f>
        <v>11662.037000000002</v>
      </c>
      <c r="K32" s="31">
        <f>IF(K17=0,0,SUM(K$6:K17))</f>
        <v>11624.691000000001</v>
      </c>
      <c r="L32" s="31">
        <f>IF(L17=0,0,SUM(L$6:L17))</f>
        <v>12959.282000000001</v>
      </c>
      <c r="M32" s="31">
        <f>IF(M17=0,0,SUM(M$6:M17))</f>
        <v>13593.461999999998</v>
      </c>
      <c r="N32" s="31">
        <f>IF(N17=0,0,SUM(N$6:N17))</f>
        <v>14714.7</v>
      </c>
      <c r="O32" s="31">
        <f>IF(O17=0,0,SUM(O$6:O17))</f>
        <v>15345.066999999999</v>
      </c>
      <c r="P32" s="31">
        <f>IF(P17=0,0,SUM(P$6:P17))</f>
        <v>18105.877000000004</v>
      </c>
      <c r="Q32" s="31">
        <f>IF(Q17=0,0,SUM(Q$6:Q17))</f>
        <v>21637.040999999997</v>
      </c>
      <c r="R32" s="31">
        <f>IF(R17=0,0,SUM(R$6:R17))</f>
        <v>23224.464999999997</v>
      </c>
      <c r="S32" s="31">
        <f>IF(S17=0,0,SUM(S$6:S17))</f>
        <v>26261.072000000004</v>
      </c>
      <c r="T32" s="31">
        <f>IF(T17=0,0,SUM(T$6:T17))</f>
        <v>26973.978999999999</v>
      </c>
      <c r="U32" s="73">
        <f>IF(U17=0,0,SUM(U$6:U17))</f>
        <v>26587.506000000001</v>
      </c>
      <c r="V32" s="73">
        <f>+SUM(V$6:V17)</f>
        <v>27774.905999999995</v>
      </c>
      <c r="W32" s="73">
        <f>+SUM(W$6:W17)</f>
        <v>31334.216</v>
      </c>
      <c r="X32" s="73">
        <f>+SUM(X$6:X17)</f>
        <v>36059.089029000002</v>
      </c>
      <c r="Y32" s="73">
        <f>+SUM(Y$6:Y17)</f>
        <v>63167.152820000003</v>
      </c>
      <c r="Z32" s="73">
        <f>+SUM(Z$6:Z17)</f>
        <v>73476.408142999993</v>
      </c>
      <c r="AA32" s="73">
        <f>+SUM(AA$6:AA17)</f>
        <v>85534.675518000004</v>
      </c>
      <c r="AB32" s="73">
        <f>+SUM(AB$6:AB17)</f>
        <v>107271.74990399998</v>
      </c>
      <c r="AC32" s="73">
        <f>+SUM(AC$6:AC17)</f>
        <v>132027.195626</v>
      </c>
      <c r="AD32" s="73">
        <f>+SUM(AD$6:AD17)</f>
        <v>102142.61260300002</v>
      </c>
      <c r="AE32" s="73">
        <f>+SUM(AE$6:AE17)</f>
        <v>113883.21918400002</v>
      </c>
      <c r="AF32" s="73">
        <f>+SUM(AF$6:AF17)</f>
        <v>134906.86883000002</v>
      </c>
      <c r="AG32" s="73">
        <f>+SUM(AG$6:AG17)</f>
        <v>152461.73655599999</v>
      </c>
      <c r="AH32" s="80">
        <f>+SUM(AH$6:AH17)</f>
        <v>161480.91470199998</v>
      </c>
      <c r="AI32" s="80">
        <f>+SUM(AI$6:AI17)</f>
        <v>166504.86179499998</v>
      </c>
      <c r="AJ32" s="80">
        <f>+SUM(AJ$6:AJ17)</f>
        <v>150982.11376599999</v>
      </c>
      <c r="AK32" s="89">
        <f>+SUM(AK$6:AK17)</f>
        <v>149246.99926300001</v>
      </c>
      <c r="AL32" s="89">
        <f>+SUM(AL$6:AL17)</f>
        <v>164494.61931600003</v>
      </c>
      <c r="AM32" s="89">
        <f>+SUM(AM$6:AM17)</f>
        <v>177168.75628799998</v>
      </c>
      <c r="AN32" s="89">
        <f>+SUM(AN$6:AN17)</f>
        <v>180832.72170200004</v>
      </c>
      <c r="AO32" s="89">
        <f>+SUM(AO$6:AO17)</f>
        <v>169637.75531000001</v>
      </c>
      <c r="AP32" s="89">
        <f>+SUM(AP$6:AP17)</f>
        <v>225264.31422200002</v>
      </c>
      <c r="AQ32" s="89">
        <f>+SUM(AQ$6:AQ17)</f>
        <v>254169.74766300002</v>
      </c>
      <c r="AR32" s="89">
        <f>+SUM(AR$6:AR17)</f>
        <v>255627.42901099997</v>
      </c>
      <c r="AS32" s="89">
        <f>SUM(AS6:AS17)</f>
        <v>261788.51427700001</v>
      </c>
      <c r="AT32" s="89"/>
      <c r="AU32" s="80"/>
      <c r="AV32" s="74">
        <f t="shared" si="84"/>
        <v>22.179931531608148</v>
      </c>
      <c r="AW32" s="74">
        <f t="shared" si="84"/>
        <v>-0.31848242255482262</v>
      </c>
      <c r="AX32" s="74">
        <f t="shared" si="84"/>
        <v>24.545629135604173</v>
      </c>
      <c r="AY32" s="74">
        <f t="shared" si="84"/>
        <v>11.557979140966708</v>
      </c>
      <c r="AZ32" s="74">
        <f t="shared" si="84"/>
        <v>-6.2997574798004621</v>
      </c>
      <c r="BA32" s="74">
        <f t="shared" si="84"/>
        <v>36.654342724500026</v>
      </c>
      <c r="BB32" s="74">
        <f t="shared" si="85"/>
        <v>14.446066407359794</v>
      </c>
      <c r="BC32" s="74">
        <f t="shared" si="85"/>
        <v>-0.32023565008412902</v>
      </c>
      <c r="BD32" s="74">
        <f t="shared" si="85"/>
        <v>11.480657851464613</v>
      </c>
      <c r="BE32" s="74">
        <f t="shared" si="85"/>
        <v>4.8936353109685911</v>
      </c>
      <c r="BF32" s="74">
        <f t="shared" si="85"/>
        <v>8.248362337717964</v>
      </c>
      <c r="BG32" s="73">
        <f>IF(O32=0,0,100*O32/N32-100)</f>
        <v>4.2839269573963321</v>
      </c>
      <c r="BH32" s="73">
        <f t="shared" si="58"/>
        <v>17.991514797556803</v>
      </c>
      <c r="BI32" s="73">
        <f t="shared" si="63"/>
        <v>7.3366039284207005</v>
      </c>
      <c r="BJ32" s="73">
        <f t="shared" si="64"/>
        <v>13.075035312977093</v>
      </c>
      <c r="BK32" s="73">
        <f t="shared" si="65"/>
        <v>2.7146911595992549</v>
      </c>
      <c r="BL32" s="73">
        <f t="shared" si="66"/>
        <v>-1.4327622928749122</v>
      </c>
      <c r="BM32" s="73">
        <f t="shared" si="67"/>
        <v>4.4660074547796853</v>
      </c>
      <c r="BN32" s="73">
        <f t="shared" si="68"/>
        <v>12.81484084950641</v>
      </c>
      <c r="BO32" s="75">
        <f t="shared" si="50"/>
        <v>15.078957230013359</v>
      </c>
      <c r="BP32" s="75">
        <f t="shared" si="51"/>
        <v>75.176784885493731</v>
      </c>
      <c r="BQ32" s="75">
        <f t="shared" si="59"/>
        <v>16.320595218811036</v>
      </c>
      <c r="BR32" s="75">
        <f t="shared" si="69"/>
        <v>16.41107354013846</v>
      </c>
      <c r="BS32" s="75">
        <f t="shared" si="70"/>
        <v>25.413172206897073</v>
      </c>
      <c r="BT32" s="75">
        <f t="shared" si="71"/>
        <v>23.077320677768626</v>
      </c>
      <c r="BU32" s="75">
        <f t="shared" si="72"/>
        <v>-22.635172156239335</v>
      </c>
      <c r="BV32" s="75">
        <f t="shared" si="73"/>
        <v>11.494327667760444</v>
      </c>
      <c r="BW32" s="75">
        <f t="shared" si="74"/>
        <v>18.460708958386832</v>
      </c>
      <c r="BX32" s="75">
        <f t="shared" si="75"/>
        <v>13.01258258993569</v>
      </c>
      <c r="BY32" s="75">
        <f t="shared" si="76"/>
        <v>5.9156994730197141</v>
      </c>
      <c r="BZ32" s="82">
        <f t="shared" si="77"/>
        <v>3.1111708168555197</v>
      </c>
      <c r="CA32" s="82">
        <f t="shared" si="78"/>
        <v>-9.3226995666417878</v>
      </c>
      <c r="CB32" s="82">
        <f>+AK32/AJ32*100-100</f>
        <v>-1.1492185794200509</v>
      </c>
      <c r="CC32" s="82">
        <f t="shared" si="53"/>
        <v>10.216366244075033</v>
      </c>
      <c r="CD32" s="82">
        <f t="shared" si="54"/>
        <v>7.7048945580721266</v>
      </c>
      <c r="CE32" s="82">
        <f t="shared" si="55"/>
        <v>2.0680652112520477</v>
      </c>
      <c r="CF32" s="82">
        <f t="shared" si="56"/>
        <v>-6.1907857641210313</v>
      </c>
      <c r="CG32" s="82">
        <f t="shared" si="80"/>
        <v>32.791378788493574</v>
      </c>
      <c r="CH32" s="82">
        <f t="shared" si="81"/>
        <v>12.831785425415163</v>
      </c>
      <c r="CI32" s="82">
        <f>+AR32/AQ32*100-100</f>
        <v>0.57350702095855866</v>
      </c>
      <c r="CJ32" s="82">
        <f t="shared" si="83"/>
        <v>2.4101816029041601</v>
      </c>
      <c r="CK32" s="82"/>
      <c r="CL32" s="76" t="s">
        <v>47</v>
      </c>
      <c r="CM32" s="30"/>
      <c r="CN32" s="12"/>
      <c r="CO32" s="12"/>
      <c r="CP32" s="12"/>
      <c r="CQ32" s="12"/>
      <c r="CR32" s="12"/>
      <c r="CS32" s="12"/>
      <c r="CT32" s="15"/>
      <c r="CU32" s="15"/>
      <c r="CV32" s="16"/>
      <c r="CW32" s="16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</row>
    <row r="33" spans="2:112" ht="34.5" customHeight="1" x14ac:dyDescent="0.4">
      <c r="B33" s="86" t="s">
        <v>80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3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2"/>
      <c r="BH33" s="52"/>
      <c r="BI33" s="52"/>
      <c r="BJ33" s="52"/>
      <c r="BK33" s="52"/>
      <c r="BL33" s="52"/>
      <c r="BM33" s="52"/>
      <c r="BN33" s="52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47"/>
      <c r="CM33" s="58"/>
      <c r="CN33" s="12"/>
      <c r="CO33" s="12"/>
      <c r="CP33" s="12"/>
      <c r="CQ33" s="12"/>
      <c r="CR33" s="12"/>
      <c r="CS33" s="12"/>
      <c r="CT33" s="15"/>
      <c r="CU33" s="15"/>
      <c r="CV33" s="16"/>
      <c r="CW33" s="16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</row>
    <row r="34" spans="2:112" ht="34.5" customHeight="1" x14ac:dyDescent="0.4">
      <c r="B34" s="91" t="s">
        <v>83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9"/>
      <c r="AO34" s="59"/>
      <c r="AP34" s="59"/>
      <c r="AQ34" s="52"/>
      <c r="AR34" s="52"/>
      <c r="AS34" s="52"/>
      <c r="AT34" s="52"/>
      <c r="AU34" s="53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2"/>
      <c r="BH34" s="52"/>
      <c r="BI34" s="52"/>
      <c r="BJ34" s="52"/>
      <c r="BK34" s="52"/>
      <c r="BL34" s="52"/>
      <c r="BM34" s="52"/>
      <c r="BN34" s="52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47"/>
      <c r="CM34" s="58"/>
      <c r="CN34" s="12"/>
      <c r="CO34" s="12"/>
      <c r="CP34" s="12"/>
      <c r="CQ34" s="12"/>
      <c r="CR34" s="12"/>
      <c r="CS34" s="12"/>
      <c r="CT34" s="15"/>
      <c r="CU34" s="15"/>
      <c r="CV34" s="16"/>
      <c r="CW34" s="16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</row>
    <row r="35" spans="2:112" ht="32.1" customHeight="1" x14ac:dyDescent="0.35">
      <c r="B35" s="78" t="s">
        <v>59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58"/>
      <c r="Q35" s="58"/>
      <c r="R35" s="67"/>
      <c r="S35" s="67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66"/>
      <c r="BH35" s="66"/>
      <c r="BI35" s="58"/>
      <c r="BJ35" s="66"/>
      <c r="BK35" s="66"/>
      <c r="BL35" s="66"/>
      <c r="BM35" s="66"/>
      <c r="BN35" s="58"/>
      <c r="BO35" s="58"/>
      <c r="BP35" s="58"/>
      <c r="BQ35" s="58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8"/>
      <c r="CM35" s="61" t="s">
        <v>60</v>
      </c>
    </row>
    <row r="36" spans="2:112" ht="32.1" customHeight="1" x14ac:dyDescent="0.3">
      <c r="B36" s="35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/>
      <c r="BJ36"/>
      <c r="BK36"/>
      <c r="BL36"/>
      <c r="BM36"/>
      <c r="BN36" s="5"/>
      <c r="BO36" s="5"/>
      <c r="BP36" s="5"/>
      <c r="BQ36" s="5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M36" s="36"/>
    </row>
    <row r="37" spans="2:112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/>
      <c r="BJ37"/>
      <c r="BK37"/>
      <c r="BL37"/>
      <c r="BM37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</row>
    <row r="38" spans="2:112" x14ac:dyDescent="0.25"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</row>
  </sheetData>
  <mergeCells count="9">
    <mergeCell ref="U19:AT19"/>
    <mergeCell ref="CL2:CM2"/>
    <mergeCell ref="CC18:CK18"/>
    <mergeCell ref="CC19:CK19"/>
    <mergeCell ref="CC3:CK3"/>
    <mergeCell ref="CC4:CK4"/>
    <mergeCell ref="AK3:AT3"/>
    <mergeCell ref="AK4:AT4"/>
    <mergeCell ref="U18:AT18"/>
  </mergeCells>
  <phoneticPr fontId="0" type="noConversion"/>
  <printOptions horizontalCentered="1" verticalCentered="1"/>
  <pageMargins left="0.31496062992125984" right="0.41" top="0" bottom="0" header="0" footer="0"/>
  <pageSetup paperSize="9" scale="3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 5.11</vt:lpstr>
      <vt:lpstr>'T 5.11'!Yazdırma_Alanı</vt:lpstr>
    </vt:vector>
  </TitlesOfParts>
  <Company>DPT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Döne ÖZDAMARLAR</cp:lastModifiedBy>
  <cp:lastPrinted>2020-02-20T13:34:03Z</cp:lastPrinted>
  <dcterms:created xsi:type="dcterms:W3CDTF">1998-07-09T14:31:50Z</dcterms:created>
  <dcterms:modified xsi:type="dcterms:W3CDTF">2025-06-29T21:25:02Z</dcterms:modified>
</cp:coreProperties>
</file>