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0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9.2'!$AI$103</definedName>
    <definedName name="_Regression_X" hidden="1">'T 9.2'!$AG$103:$AG$108</definedName>
    <definedName name="_Regression_Y" hidden="1">'T 9.2'!#REF!</definedName>
    <definedName name="_xlfn.COMPOUNDVALUE" hidden="1">#NAME?</definedName>
    <definedName name="T.II.1.A">'T 9.2'!$O$7839:$IV$7892</definedName>
    <definedName name="T.II.1.B">'T 9.2'!$O$7905:$IV$7958</definedName>
    <definedName name="T.II.2">'T 9.2'!$7975:$8002</definedName>
    <definedName name="_xlnm.Print_Area" localSheetId="0">'T 9.2'!$A$1:$AF$17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<sst xmlns="http://schemas.openxmlformats.org/spreadsheetml/2006/main" count="28" uniqueCount="24">
  <si>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</si>
  <si>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</si>
  <si>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</si>
  <si>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</si>
  <si>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</si>
  <si>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</si>
  <si>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</si>
  <si>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</si>
  <si>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</si>
  <si>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</si>
  <si>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</si>
  <si>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</si>
  <si>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</si>
  <si>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</si>
  <si>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</si>
  <si>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</si>
  <si>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</si>
  <si>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</si>
  <si>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</si>
  <si>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Yüzde değişim</t>
  </si>
  <si>
    <t xml:space="preserve">Note: The data of registered unemployed are March values. </t>
  </si>
  <si>
    <t>Ocak-Eylül</t>
  </si>
  <si>
    <t>January-September</t>
  </si>
  <si>
    <t>Not: Kayıtlı işsizlere ait veriler Eylül ayı değerleridir.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</si>
</sst>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62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91" fontId="6" fillId="0" borderId="17" xfId="0" applyNumberFormat="1" applyFont="1" applyBorder="1" applyAlignment="1" applyProtection="1">
      <alignment/>
      <protection/>
    </xf>
    <xf numFmtId="190" fontId="6" fillId="0" borderId="17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7" xfId="0" applyFont="1" applyBorder="1" applyAlignment="1">
      <alignment/>
    </xf>
    <xf numFmtId="189" fontId="10" fillId="0" borderId="17" xfId="0" applyFont="1" applyBorder="1" applyAlignment="1">
      <alignment horizontal="center"/>
    </xf>
    <xf numFmtId="189" fontId="6" fillId="0" borderId="17" xfId="0" applyFont="1" applyBorder="1" applyAlignment="1">
      <alignment horizontal="center"/>
    </xf>
    <xf numFmtId="189" fontId="5" fillId="0" borderId="17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47" fillId="0" borderId="17" xfId="0" applyNumberFormat="1" applyFont="1" applyBorder="1" applyAlignment="1" applyProtection="1">
      <alignment horizontal="center"/>
      <protection/>
    </xf>
    <xf numFmtId="190" fontId="48" fillId="0" borderId="17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0" xfId="0" applyNumberFormat="1" applyFont="1" applyAlignment="1" applyProtection="1">
      <alignment horizontal="right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91" fontId="6" fillId="0" borderId="0" xfId="0" applyNumberFormat="1" applyFont="1" applyFill="1" applyBorder="1" applyAlignment="1" applyProtection="1">
      <alignment/>
      <protection/>
    </xf>
    <xf numFmtId="191" fontId="6" fillId="0" borderId="0" xfId="0" applyNumberFormat="1" applyFont="1" applyFill="1" applyBorder="1" applyAlignment="1">
      <alignment/>
    </xf>
    <xf numFmtId="189" fontId="10" fillId="0" borderId="0" xfId="0" applyFont="1" applyFill="1" applyBorder="1" applyAlignment="1">
      <alignment/>
    </xf>
    <xf numFmtId="191" fontId="5" fillId="0" borderId="0" xfId="0" applyNumberFormat="1" applyFont="1" applyFill="1" applyBorder="1" applyAlignment="1" applyProtection="1">
      <alignment/>
      <protection/>
    </xf>
    <xf numFmtId="191" fontId="6" fillId="0" borderId="17" xfId="0" applyNumberFormat="1" applyFont="1" applyFill="1" applyBorder="1" applyAlignment="1" applyProtection="1">
      <alignment/>
      <protection/>
    </xf>
    <xf numFmtId="188" fontId="5" fillId="0" borderId="17" xfId="0" applyNumberFormat="1" applyFont="1" applyFill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8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 wrapText="1"/>
      <protection/>
    </xf>
    <xf numFmtId="188" fontId="5" fillId="0" borderId="18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>
      <alignment/>
    </xf>
    <xf numFmtId="191" fontId="6" fillId="0" borderId="17" xfId="0" applyNumberFormat="1" applyFont="1" applyBorder="1" applyAlignment="1">
      <alignment/>
    </xf>
    <xf numFmtId="188" fontId="5" fillId="0" borderId="18" xfId="0" applyNumberFormat="1" applyFont="1" applyFill="1" applyBorder="1" applyAlignment="1" applyProtection="1">
      <alignment horizontal="center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center" wrapText="1"/>
      <protection/>
    </xf>
    <xf numFmtId="189" fontId="5" fillId="0" borderId="20" xfId="0" applyNumberFormat="1" applyFont="1" applyBorder="1" applyAlignment="1" applyProtection="1">
      <alignment horizontal="center"/>
      <protection/>
    </xf>
    <xf numFmtId="188" fontId="47" fillId="0" borderId="18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S108"/>
  <sheetViews>
    <sheetView tabSelected="1" defaultGridColor="0" zoomScale="55" zoomScaleNormal="55" zoomScaleSheetLayoutView="80" zoomScalePageLayoutView="0" colorId="22" workbookViewId="0" topLeftCell="A1">
      <selection activeCell="A19" sqref="A19"/>
    </sheetView>
  </sheetViews>
  <sheetFormatPr defaultColWidth="17.75" defaultRowHeight="19.5" customHeight="1"/>
  <cols>
    <col min="1" max="1" width="22.25" style="11" customWidth="1"/>
    <col min="2" max="8" width="10.75" style="11" customWidth="1"/>
    <col min="9" max="9" width="1.75" style="21" customWidth="1"/>
    <col min="10" max="13" width="10.75" style="11" customWidth="1"/>
    <col min="14" max="14" width="0.58203125" style="11" customWidth="1"/>
    <col min="15" max="19" width="7.75" style="11" hidden="1" customWidth="1"/>
    <col min="20" max="20" width="1.16796875" style="11" hidden="1" customWidth="1"/>
    <col min="21" max="21" width="0.33203125" style="11" hidden="1" customWidth="1"/>
    <col min="22" max="22" width="7.75" style="11" hidden="1" customWidth="1"/>
    <col min="23" max="27" width="7.75" style="11" customWidth="1"/>
    <col min="28" max="28" width="1.75" style="11" customWidth="1"/>
    <col min="29" max="31" width="19.25" style="11" customWidth="1"/>
    <col min="32" max="32" width="25.75" style="11" customWidth="1"/>
    <col min="33" max="33" width="3.75" style="11" customWidth="1"/>
    <col min="34" max="34" width="39.75" style="11" customWidth="1"/>
    <col min="35" max="40" width="9.75" style="11" customWidth="1"/>
    <col min="41" max="16384" width="17.75" style="11" customWidth="1"/>
  </cols>
  <sheetData>
    <row r="1" spans="1:45" ht="19.5" customHeight="1">
      <c r="A1" s="18" t="s">
        <v>14</v>
      </c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 customHeight="1">
      <c r="A2" s="18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 customHeight="1">
      <c r="A3" s="3"/>
      <c r="B3" s="4"/>
      <c r="C3" s="4"/>
      <c r="D3" s="4"/>
      <c r="E3" s="4"/>
      <c r="F3" s="4"/>
      <c r="G3" s="4"/>
      <c r="H3" s="4"/>
      <c r="I3" s="22"/>
      <c r="J3" s="4"/>
      <c r="K3" s="4"/>
      <c r="L3" s="4"/>
      <c r="M3" s="4"/>
      <c r="N3" s="4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42"/>
      <c r="AE3" s="42"/>
      <c r="AF3" s="5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9.5" customHeight="1">
      <c r="A4" s="6"/>
      <c r="B4" s="31"/>
      <c r="C4" s="31"/>
      <c r="D4" s="31"/>
      <c r="E4" s="31"/>
      <c r="F4" s="31"/>
      <c r="G4" s="31"/>
      <c r="H4" s="31"/>
      <c r="I4" s="32"/>
      <c r="J4" s="52"/>
      <c r="K4" s="52"/>
      <c r="L4" s="52"/>
      <c r="M4" s="52"/>
      <c r="N4" s="31"/>
      <c r="O4" s="55" t="s">
        <v>19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0"/>
      <c r="AF4" s="7"/>
      <c r="AG4" s="1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9.5" customHeight="1">
      <c r="A5" s="6"/>
      <c r="B5" s="58" t="s">
        <v>13</v>
      </c>
      <c r="C5" s="58"/>
      <c r="D5" s="58"/>
      <c r="E5" s="58"/>
      <c r="F5" s="58"/>
      <c r="G5" s="58"/>
      <c r="H5" s="58"/>
      <c r="I5" s="32"/>
      <c r="J5" s="60" t="s">
        <v>21</v>
      </c>
      <c r="K5" s="60"/>
      <c r="L5" s="60"/>
      <c r="M5" s="60"/>
      <c r="N5" s="31"/>
      <c r="O5" s="57"/>
      <c r="P5" s="57"/>
      <c r="Q5" s="57"/>
      <c r="R5" s="57"/>
      <c r="S5" s="57"/>
      <c r="T5" s="57"/>
      <c r="U5" s="57"/>
      <c r="V5" s="57"/>
      <c r="W5" s="57"/>
      <c r="X5" s="40"/>
      <c r="Y5" s="40"/>
      <c r="Z5" s="49"/>
      <c r="AA5" s="49"/>
      <c r="AB5" s="19"/>
      <c r="AC5" s="60" t="str">
        <f>+J5</f>
        <v>Ocak-Eylül</v>
      </c>
      <c r="AD5" s="60"/>
      <c r="AE5" s="60"/>
      <c r="AF5" s="7"/>
      <c r="AG5" s="1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9.5" customHeight="1">
      <c r="A6" s="6"/>
      <c r="B6" s="59" t="s">
        <v>11</v>
      </c>
      <c r="C6" s="59"/>
      <c r="D6" s="59"/>
      <c r="E6" s="59"/>
      <c r="F6" s="59"/>
      <c r="G6" s="59"/>
      <c r="H6" s="59"/>
      <c r="I6" s="32"/>
      <c r="J6" s="61" t="s">
        <v>22</v>
      </c>
      <c r="K6" s="61"/>
      <c r="L6" s="61"/>
      <c r="M6" s="61"/>
      <c r="N6" s="31"/>
      <c r="O6" s="58"/>
      <c r="P6" s="58"/>
      <c r="Q6" s="58"/>
      <c r="R6" s="58"/>
      <c r="S6" s="58"/>
      <c r="T6" s="58"/>
      <c r="U6" s="58"/>
      <c r="V6" s="58"/>
      <c r="W6" s="58"/>
      <c r="X6" s="51"/>
      <c r="Y6" s="51"/>
      <c r="Z6" s="51"/>
      <c r="AA6" s="51"/>
      <c r="AB6" s="19"/>
      <c r="AC6" s="61" t="str">
        <f>+J6</f>
        <v>January-September</v>
      </c>
      <c r="AD6" s="61"/>
      <c r="AE6" s="61"/>
      <c r="AF6" s="7"/>
      <c r="AG6" s="1" t="s">
        <v>0</v>
      </c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9.5" customHeight="1">
      <c r="A7" s="8"/>
      <c r="B7" s="26">
        <v>2016</v>
      </c>
      <c r="C7" s="26">
        <v>2017</v>
      </c>
      <c r="D7" s="26">
        <v>2018</v>
      </c>
      <c r="E7" s="26">
        <v>2019</v>
      </c>
      <c r="F7" s="26">
        <v>2020</v>
      </c>
      <c r="G7" s="26">
        <v>2021</v>
      </c>
      <c r="H7" s="26">
        <v>2022</v>
      </c>
      <c r="I7" s="24"/>
      <c r="J7" s="29">
        <v>2020</v>
      </c>
      <c r="K7" s="29">
        <v>2021</v>
      </c>
      <c r="L7" s="29">
        <v>2022</v>
      </c>
      <c r="M7" s="29">
        <v>2023</v>
      </c>
      <c r="N7" s="20"/>
      <c r="O7" s="26">
        <v>2008</v>
      </c>
      <c r="P7" s="26">
        <v>2009</v>
      </c>
      <c r="Q7" s="26">
        <v>2010</v>
      </c>
      <c r="R7" s="26">
        <v>2011</v>
      </c>
      <c r="S7" s="26">
        <v>2012</v>
      </c>
      <c r="T7" s="26">
        <v>2013</v>
      </c>
      <c r="U7" s="26">
        <v>2014</v>
      </c>
      <c r="V7" s="26">
        <f>+C7</f>
        <v>2017</v>
      </c>
      <c r="W7" s="26">
        <f>+D7</f>
        <v>2018</v>
      </c>
      <c r="X7" s="26">
        <f>+E7</f>
        <v>2019</v>
      </c>
      <c r="Y7" s="26">
        <v>2020</v>
      </c>
      <c r="Z7" s="26">
        <f>+G7</f>
        <v>2021</v>
      </c>
      <c r="AA7" s="26">
        <v>2022</v>
      </c>
      <c r="AB7" s="25"/>
      <c r="AC7" s="29">
        <f>+K7</f>
        <v>2021</v>
      </c>
      <c r="AD7" s="29">
        <f>+L7</f>
        <v>2022</v>
      </c>
      <c r="AE7" s="29">
        <f>+M7</f>
        <v>2023</v>
      </c>
      <c r="AF7" s="9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9.5" customHeight="1">
      <c r="A8" s="6"/>
      <c r="B8" s="31"/>
      <c r="C8" s="31"/>
      <c r="D8" s="31"/>
      <c r="E8" s="31"/>
      <c r="F8" s="31"/>
      <c r="G8" s="31"/>
      <c r="H8" s="31"/>
      <c r="I8" s="32"/>
      <c r="J8" s="34"/>
      <c r="K8" s="34"/>
      <c r="L8" s="34"/>
      <c r="M8" s="34"/>
      <c r="N8" s="3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"/>
      <c r="AD8" s="34"/>
      <c r="AE8" s="34"/>
      <c r="AF8" s="7"/>
      <c r="AG8" s="1"/>
      <c r="AH8" s="1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9.5" customHeight="1">
      <c r="A9" s="6" t="s">
        <v>18</v>
      </c>
      <c r="B9" s="38"/>
      <c r="C9" s="38"/>
      <c r="D9" s="38"/>
      <c r="E9" s="38"/>
      <c r="F9" s="38"/>
      <c r="G9" s="38"/>
      <c r="H9" s="38"/>
      <c r="I9" s="32"/>
      <c r="J9" s="39"/>
      <c r="K9" s="39"/>
      <c r="L9" s="39"/>
      <c r="M9" s="39"/>
      <c r="N9" s="38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3"/>
      <c r="AC9" s="37"/>
      <c r="AD9" s="37"/>
      <c r="AE9" s="37"/>
      <c r="AF9" s="7" t="s">
        <v>8</v>
      </c>
      <c r="AG9" s="1"/>
      <c r="AH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9.5" customHeight="1">
      <c r="A10" s="12" t="s">
        <v>1</v>
      </c>
      <c r="B10" s="43">
        <v>2105436</v>
      </c>
      <c r="C10" s="43">
        <v>2691257</v>
      </c>
      <c r="D10" s="43">
        <v>2393986</v>
      </c>
      <c r="E10" s="43">
        <f>_xlfn.COMPOUNDVALUE(1)</f>
        <v>2152048</v>
      </c>
      <c r="F10" s="43">
        <f>_xlfn.COMPOUNDVALUE(3)</f>
        <v>1406141</v>
      </c>
      <c r="G10" s="44">
        <f>_xlfn.COMPOUNDVALUE(8)</f>
        <v>1923951</v>
      </c>
      <c r="H10" s="44">
        <f>_xlfn.COMPOUNDVALUE(11)</f>
        <v>2315250</v>
      </c>
      <c r="I10" s="45"/>
      <c r="J10" s="53">
        <f>_xlfn.COMPOUNDVALUE(25)</f>
        <v>1085655</v>
      </c>
      <c r="K10" s="53">
        <f>_xlfn.COMPOUNDVALUE(26)</f>
        <v>1422153</v>
      </c>
      <c r="L10" s="53">
        <f>_xlfn.COMPOUNDVALUE(18)</f>
        <v>1784743</v>
      </c>
      <c r="M10" s="53">
        <f>_xlfn.COMPOUNDVALUE(19)</f>
        <v>2031030</v>
      </c>
      <c r="N10" s="35"/>
      <c r="O10" s="36" t="e">
        <f>#REF!/#REF!*100-100</f>
        <v>#REF!</v>
      </c>
      <c r="P10" s="36" t="e">
        <f>#REF!/#REF!*100-100</f>
        <v>#REF!</v>
      </c>
      <c r="Q10" s="36" t="e">
        <f>#REF!/#REF!*100-100</f>
        <v>#REF!</v>
      </c>
      <c r="R10" s="36" t="e">
        <f>#REF!/#REF!*100-100</f>
        <v>#REF!</v>
      </c>
      <c r="S10" s="36" t="e">
        <f>#REF!/#REF!*100-100</f>
        <v>#REF!</v>
      </c>
      <c r="T10" s="36" t="e">
        <f>#REF!/#REF!*100-100</f>
        <v>#REF!</v>
      </c>
      <c r="U10" s="36" t="e">
        <f>#REF!/#REF!*100-100</f>
        <v>#REF!</v>
      </c>
      <c r="V10" s="36">
        <f aca="true" t="shared" si="0" ref="V10:AA10">C10/B10*100-100</f>
        <v>27.82421313210186</v>
      </c>
      <c r="W10" s="36">
        <f t="shared" si="0"/>
        <v>-11.04580499001024</v>
      </c>
      <c r="X10" s="36">
        <f t="shared" si="0"/>
        <v>-10.106074137442747</v>
      </c>
      <c r="Y10" s="36">
        <f t="shared" si="0"/>
        <v>-34.66033285502925</v>
      </c>
      <c r="Z10" s="36">
        <f t="shared" si="0"/>
        <v>36.824898783265695</v>
      </c>
      <c r="AA10" s="36">
        <f t="shared" si="0"/>
        <v>20.3383038341413</v>
      </c>
      <c r="AB10" s="33"/>
      <c r="AC10" s="37">
        <f aca="true" t="shared" si="1" ref="AC10:AE16">K10/J10*100-100</f>
        <v>30.994929328377793</v>
      </c>
      <c r="AD10" s="37">
        <f t="shared" si="1"/>
        <v>25.4958503058391</v>
      </c>
      <c r="AE10" s="37">
        <f t="shared" si="1"/>
        <v>13.799577866393093</v>
      </c>
      <c r="AF10" s="13" t="s">
        <v>5</v>
      </c>
      <c r="AG10" s="1"/>
      <c r="AH10" s="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9.5" customHeight="1">
      <c r="A11" s="6" t="s">
        <v>3</v>
      </c>
      <c r="B11" s="46"/>
      <c r="C11" s="46"/>
      <c r="D11" s="46"/>
      <c r="E11" s="46"/>
      <c r="F11" s="46"/>
      <c r="G11" s="46"/>
      <c r="H11" s="46"/>
      <c r="I11" s="45"/>
      <c r="J11" s="53"/>
      <c r="K11" s="53"/>
      <c r="L11" s="53"/>
      <c r="M11" s="53"/>
      <c r="N11" s="38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3"/>
      <c r="AC11" s="37"/>
      <c r="AD11" s="37"/>
      <c r="AE11" s="37"/>
      <c r="AF11" s="7" t="s">
        <v>9</v>
      </c>
      <c r="AG11" s="1"/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9.5" customHeight="1">
      <c r="A12" s="12" t="s">
        <v>1</v>
      </c>
      <c r="B12" s="43">
        <v>789133</v>
      </c>
      <c r="C12" s="43">
        <v>1057249</v>
      </c>
      <c r="D12" s="43">
        <v>1247188</v>
      </c>
      <c r="E12" s="43">
        <f>_xlfn.COMPOUNDVALUE(2)</f>
        <v>1490276</v>
      </c>
      <c r="F12" s="43">
        <f>_xlfn.COMPOUNDVALUE(4)</f>
        <v>868744</v>
      </c>
      <c r="G12" s="44">
        <f>_xlfn.COMPOUNDVALUE(9)</f>
        <v>1292534</v>
      </c>
      <c r="H12" s="44">
        <f>_xlfn.COMPOUNDVALUE(12)</f>
        <v>1395659</v>
      </c>
      <c r="I12" s="45"/>
      <c r="J12" s="53">
        <f>_xlfn.COMPOUNDVALUE(27)</f>
        <v>627078</v>
      </c>
      <c r="K12" s="53">
        <f>_xlfn.COMPOUNDVALUE(28)</f>
        <v>965696</v>
      </c>
      <c r="L12" s="53">
        <f>_xlfn.COMPOUNDVALUE(20)</f>
        <v>1023350</v>
      </c>
      <c r="M12" s="53">
        <f>_xlfn.COMPOUNDVALUE(21)</f>
        <v>897500</v>
      </c>
      <c r="N12" s="35"/>
      <c r="O12" s="36" t="e">
        <f>#REF!/#REF!*100-100</f>
        <v>#REF!</v>
      </c>
      <c r="P12" s="36" t="e">
        <f>#REF!/#REF!*100-100</f>
        <v>#REF!</v>
      </c>
      <c r="Q12" s="36" t="e">
        <f>#REF!/#REF!*100-100</f>
        <v>#REF!</v>
      </c>
      <c r="R12" s="36" t="e">
        <f>#REF!/#REF!*100-100</f>
        <v>#REF!</v>
      </c>
      <c r="S12" s="36" t="e">
        <f>#REF!/#REF!*100-100</f>
        <v>#REF!</v>
      </c>
      <c r="T12" s="36" t="e">
        <f>#REF!/#REF!*100-100</f>
        <v>#REF!</v>
      </c>
      <c r="U12" s="36" t="e">
        <f>#REF!/#REF!*100-100</f>
        <v>#REF!</v>
      </c>
      <c r="V12" s="36">
        <f aca="true" t="shared" si="2" ref="V12:AA12">C12/B12*100-100</f>
        <v>33.97602178593468</v>
      </c>
      <c r="W12" s="36">
        <f t="shared" si="2"/>
        <v>17.965398879544935</v>
      </c>
      <c r="X12" s="36">
        <f t="shared" si="2"/>
        <v>19.490886698717432</v>
      </c>
      <c r="Y12" s="36">
        <f t="shared" si="2"/>
        <v>-41.70583167144878</v>
      </c>
      <c r="Z12" s="36">
        <f t="shared" si="2"/>
        <v>48.78191964491265</v>
      </c>
      <c r="AA12" s="36">
        <f t="shared" si="2"/>
        <v>7.9785135245958685</v>
      </c>
      <c r="AB12" s="33"/>
      <c r="AC12" s="37">
        <f t="shared" si="1"/>
        <v>53.99934298444532</v>
      </c>
      <c r="AD12" s="37">
        <f t="shared" si="1"/>
        <v>5.970201802637675</v>
      </c>
      <c r="AE12" s="37">
        <f t="shared" si="1"/>
        <v>-12.297845311965602</v>
      </c>
      <c r="AF12" s="13" t="s">
        <v>5</v>
      </c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9.5" customHeight="1">
      <c r="A13" s="6" t="s">
        <v>12</v>
      </c>
      <c r="B13" s="46"/>
      <c r="C13" s="46"/>
      <c r="D13" s="46"/>
      <c r="E13" s="46"/>
      <c r="F13" s="46"/>
      <c r="G13" s="46"/>
      <c r="H13" s="46"/>
      <c r="I13" s="45"/>
      <c r="J13" s="53"/>
      <c r="K13" s="53"/>
      <c r="L13" s="53"/>
      <c r="M13" s="53"/>
      <c r="N13" s="3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3"/>
      <c r="AC13" s="37"/>
      <c r="AD13" s="37"/>
      <c r="AE13" s="37"/>
      <c r="AF13" s="7" t="s">
        <v>10</v>
      </c>
      <c r="AG13" s="1"/>
      <c r="AH13" s="1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>
      <c r="A14" s="12" t="s">
        <v>1</v>
      </c>
      <c r="B14" s="43">
        <v>2372038</v>
      </c>
      <c r="C14" s="43">
        <v>2599292</v>
      </c>
      <c r="D14" s="43">
        <v>3509603</v>
      </c>
      <c r="E14" s="43">
        <v>3872211</v>
      </c>
      <c r="F14" s="43">
        <f>_xlfn.COMPOUNDVALUE(5)</f>
        <v>2959544</v>
      </c>
      <c r="G14" s="43">
        <f>_xlfn.COMPOUNDVALUE(10)</f>
        <v>3171600</v>
      </c>
      <c r="H14" s="44">
        <f>_xlfn.COMPOUNDVALUE(13)</f>
        <v>3053450</v>
      </c>
      <c r="I14" s="45"/>
      <c r="J14" s="53">
        <f>_xlfn.COMPOUNDVALUE(29)</f>
        <v>3131134</v>
      </c>
      <c r="K14" s="53">
        <f>_xlfn.COMPOUNDVALUE(30)</f>
        <v>3350495</v>
      </c>
      <c r="L14" s="53">
        <f>_xlfn.COMPOUNDVALUE(22)</f>
        <v>3282505</v>
      </c>
      <c r="M14" s="53">
        <v>2558826</v>
      </c>
      <c r="N14" s="35"/>
      <c r="O14" s="36" t="e">
        <f>#REF!/#REF!*100-100</f>
        <v>#REF!</v>
      </c>
      <c r="P14" s="36" t="e">
        <f>#REF!/#REF!*100-100</f>
        <v>#REF!</v>
      </c>
      <c r="Q14" s="36" t="e">
        <f>#REF!/#REF!*100-100</f>
        <v>#REF!</v>
      </c>
      <c r="R14" s="36" t="e">
        <f>#REF!/#REF!*100-100</f>
        <v>#REF!</v>
      </c>
      <c r="S14" s="36" t="e">
        <f>#REF!/#REF!*100-100</f>
        <v>#REF!</v>
      </c>
      <c r="T14" s="36" t="e">
        <f>#REF!/#REF!*100-100</f>
        <v>#REF!</v>
      </c>
      <c r="U14" s="36" t="e">
        <f>#REF!/#REF!*100-100</f>
        <v>#REF!</v>
      </c>
      <c r="V14" s="36">
        <f aca="true" t="shared" si="3" ref="V14:W16">C14/B14*100-100</f>
        <v>9.580537917183449</v>
      </c>
      <c r="W14" s="36">
        <f t="shared" si="3"/>
        <v>35.02149816180713</v>
      </c>
      <c r="X14" s="36">
        <f aca="true" t="shared" si="4" ref="X14:AA16">E14/D14*100-100</f>
        <v>10.331880842363077</v>
      </c>
      <c r="Y14" s="36">
        <f t="shared" si="4"/>
        <v>-23.569660847510633</v>
      </c>
      <c r="Z14" s="36">
        <f t="shared" si="4"/>
        <v>7.165157875672733</v>
      </c>
      <c r="AA14" s="36">
        <f t="shared" si="4"/>
        <v>-3.7252490856350136</v>
      </c>
      <c r="AB14" s="33"/>
      <c r="AC14" s="37">
        <f t="shared" si="1"/>
        <v>7.005800454404067</v>
      </c>
      <c r="AD14" s="37">
        <f t="shared" si="1"/>
        <v>-2.0292523940492373</v>
      </c>
      <c r="AE14" s="37">
        <f t="shared" si="1"/>
        <v>-22.046546768397917</v>
      </c>
      <c r="AF14" s="13" t="s">
        <v>5</v>
      </c>
      <c r="AG14" s="1"/>
      <c r="AH14" s="1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9.5" customHeight="1">
      <c r="A15" s="12" t="s">
        <v>2</v>
      </c>
      <c r="B15" s="43">
        <v>1236571</v>
      </c>
      <c r="C15" s="43">
        <v>1330437</v>
      </c>
      <c r="D15" s="43">
        <v>1704164</v>
      </c>
      <c r="E15" s="43">
        <v>1938695</v>
      </c>
      <c r="F15" s="43">
        <f>_xlfn.COMPOUNDVALUE(7)</f>
        <v>1557095</v>
      </c>
      <c r="G15" s="43">
        <f>_xlfn.COMPOUNDVALUE(16)</f>
        <v>1591731</v>
      </c>
      <c r="H15" s="44">
        <f>_xlfn.COMPOUNDVALUE(17)</f>
        <v>1521199</v>
      </c>
      <c r="I15" s="45"/>
      <c r="J15" s="53">
        <f>_xlfn.COMPOUNDVALUE(31)</f>
        <v>1667780</v>
      </c>
      <c r="K15" s="53">
        <f>_xlfn.COMPOUNDVALUE(32)</f>
        <v>1698334</v>
      </c>
      <c r="L15" s="53">
        <f>_xlfn.COMPOUNDVALUE(23)</f>
        <v>1625339</v>
      </c>
      <c r="M15" s="53">
        <v>1247383</v>
      </c>
      <c r="N15" s="35"/>
      <c r="O15" s="36" t="e">
        <f>#REF!/#REF!*100-100</f>
        <v>#REF!</v>
      </c>
      <c r="P15" s="36" t="e">
        <f>#REF!/#REF!*100-100</f>
        <v>#REF!</v>
      </c>
      <c r="Q15" s="36" t="e">
        <f>#REF!/#REF!*100-100</f>
        <v>#REF!</v>
      </c>
      <c r="R15" s="36" t="e">
        <f>#REF!/#REF!*100-100</f>
        <v>#REF!</v>
      </c>
      <c r="S15" s="36" t="e">
        <f>#REF!/#REF!*100-100</f>
        <v>#REF!</v>
      </c>
      <c r="T15" s="36" t="e">
        <f>#REF!/#REF!*100-100</f>
        <v>#REF!</v>
      </c>
      <c r="U15" s="36" t="e">
        <f>#REF!/#REF!*100-100</f>
        <v>#REF!</v>
      </c>
      <c r="V15" s="36">
        <f t="shared" si="3"/>
        <v>7.590829802736749</v>
      </c>
      <c r="W15" s="36">
        <f t="shared" si="3"/>
        <v>28.090544685693487</v>
      </c>
      <c r="X15" s="36">
        <f t="shared" si="4"/>
        <v>13.762231803981308</v>
      </c>
      <c r="Y15" s="36">
        <f t="shared" si="4"/>
        <v>-19.68334369253543</v>
      </c>
      <c r="Z15" s="36">
        <f t="shared" si="4"/>
        <v>2.224398639774705</v>
      </c>
      <c r="AA15" s="36">
        <f t="shared" si="4"/>
        <v>-4.431150740922931</v>
      </c>
      <c r="AB15" s="33"/>
      <c r="AC15" s="37">
        <f t="shared" si="1"/>
        <v>1.8320162131695952</v>
      </c>
      <c r="AD15" s="37">
        <f t="shared" si="1"/>
        <v>-4.2980356043039905</v>
      </c>
      <c r="AE15" s="37">
        <f t="shared" si="1"/>
        <v>-23.253979631326132</v>
      </c>
      <c r="AF15" s="13" t="s">
        <v>6</v>
      </c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9.5" customHeight="1">
      <c r="A16" s="14" t="s">
        <v>4</v>
      </c>
      <c r="B16" s="47">
        <v>1135467</v>
      </c>
      <c r="C16" s="47">
        <v>1268855</v>
      </c>
      <c r="D16" s="47">
        <v>1805439</v>
      </c>
      <c r="E16" s="47">
        <v>1933516</v>
      </c>
      <c r="F16" s="47">
        <f>_xlfn.COMPOUNDVALUE(6)</f>
        <v>1402449</v>
      </c>
      <c r="G16" s="47">
        <f>_xlfn.COMPOUNDVALUE(14)</f>
        <v>1579869</v>
      </c>
      <c r="H16" s="47">
        <f>_xlfn.COMPOUNDVALUE(15)</f>
        <v>1532251</v>
      </c>
      <c r="I16" s="48"/>
      <c r="J16" s="54">
        <f>_xlfn.COMPOUNDVALUE(33)</f>
        <v>1463354</v>
      </c>
      <c r="K16" s="54">
        <f>_xlfn.COMPOUNDVALUE(34)</f>
        <v>1652161</v>
      </c>
      <c r="L16" s="54">
        <f>_xlfn.COMPOUNDVALUE(24)</f>
        <v>1657166</v>
      </c>
      <c r="M16" s="54">
        <v>1311443</v>
      </c>
      <c r="N16" s="15"/>
      <c r="O16" s="16" t="e">
        <f>#REF!/#REF!*100-100</f>
        <v>#REF!</v>
      </c>
      <c r="P16" s="16" t="e">
        <f>#REF!/#REF!*100-100</f>
        <v>#REF!</v>
      </c>
      <c r="Q16" s="16" t="e">
        <f>#REF!/#REF!*100-100</f>
        <v>#REF!</v>
      </c>
      <c r="R16" s="16" t="e">
        <f>#REF!/#REF!*100-100</f>
        <v>#REF!</v>
      </c>
      <c r="S16" s="16" t="e">
        <f>#REF!/#REF!*100-100</f>
        <v>#REF!</v>
      </c>
      <c r="T16" s="16" t="e">
        <f>#REF!/#REF!*100-100</f>
        <v>#REF!</v>
      </c>
      <c r="U16" s="16" t="e">
        <f>#REF!/#REF!*100-100</f>
        <v>#REF!</v>
      </c>
      <c r="V16" s="16">
        <f t="shared" si="3"/>
        <v>11.747413178894675</v>
      </c>
      <c r="W16" s="16">
        <f t="shared" si="3"/>
        <v>42.28883520969694</v>
      </c>
      <c r="X16" s="16">
        <f t="shared" si="4"/>
        <v>7.093953326587041</v>
      </c>
      <c r="Y16" s="16">
        <f t="shared" si="4"/>
        <v>-27.466387658545372</v>
      </c>
      <c r="Z16" s="16">
        <f t="shared" si="4"/>
        <v>12.650727406130272</v>
      </c>
      <c r="AA16" s="16">
        <f t="shared" si="4"/>
        <v>-3.0140473672184243</v>
      </c>
      <c r="AB16" s="23"/>
      <c r="AC16" s="30">
        <f t="shared" si="1"/>
        <v>12.902346253879784</v>
      </c>
      <c r="AD16" s="30">
        <f t="shared" si="1"/>
        <v>0.3029365782148261</v>
      </c>
      <c r="AE16" s="30">
        <f t="shared" si="1"/>
        <v>-20.86230347472734</v>
      </c>
      <c r="AF16" s="17" t="s">
        <v>7</v>
      </c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6.5" customHeight="1">
      <c r="A17" s="27" t="s">
        <v>17</v>
      </c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0"/>
      <c r="AC17" s="10"/>
      <c r="AD17" s="10"/>
      <c r="AE17" s="10"/>
      <c r="AF17" s="28" t="s">
        <v>16</v>
      </c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9.5" customHeight="1">
      <c r="A18" s="2" t="s">
        <v>23</v>
      </c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1" t="s">
        <v>20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9.5" customHeight="1">
      <c r="A19" s="2"/>
      <c r="B19" s="2"/>
      <c r="C19" s="2"/>
      <c r="D19" s="2"/>
      <c r="E19" s="2"/>
      <c r="F19" s="2"/>
      <c r="G19" s="2"/>
      <c r="H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9.5" customHeight="1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9.5" customHeigh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9.5" customHeight="1">
      <c r="A22" s="2"/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9.5" customHeight="1">
      <c r="A23" s="2"/>
      <c r="B23" s="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9.5" customHeigh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9.5" customHeight="1">
      <c r="A25" s="2"/>
      <c r="B25" s="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103" spans="32:34" ht="19.5" customHeight="1">
      <c r="AF103" s="2"/>
      <c r="AG103" s="2"/>
      <c r="AH103" s="2"/>
    </row>
    <row r="104" spans="32:34" ht="19.5" customHeight="1">
      <c r="AF104" s="2"/>
      <c r="AG104" s="2"/>
      <c r="AH104" s="2"/>
    </row>
    <row r="105" spans="32:34" ht="19.5" customHeight="1">
      <c r="AF105" s="2"/>
      <c r="AG105" s="2"/>
      <c r="AH105" s="2"/>
    </row>
    <row r="106" spans="32:34" ht="19.5" customHeight="1">
      <c r="AF106" s="2"/>
      <c r="AG106" s="2"/>
      <c r="AH106" s="2"/>
    </row>
    <row r="107" spans="32:34" ht="19.5" customHeight="1">
      <c r="AF107" s="2"/>
      <c r="AG107" s="2"/>
      <c r="AH107" s="2"/>
    </row>
    <row r="108" spans="32:34" ht="19.5" customHeight="1">
      <c r="AF108" s="2"/>
      <c r="AG108" s="2"/>
      <c r="AH108" s="2"/>
    </row>
  </sheetData>
  <sheetProtection/>
  <mergeCells count="10">
    <mergeCell ref="O4:AD4"/>
    <mergeCell ref="O3:AC3"/>
    <mergeCell ref="O5:W5"/>
    <mergeCell ref="O6:W6"/>
    <mergeCell ref="B5:H5"/>
    <mergeCell ref="B6:H6"/>
    <mergeCell ref="J5:M5"/>
    <mergeCell ref="J6:M6"/>
    <mergeCell ref="AC5:AE5"/>
    <mergeCell ref="AC6:AE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2023-12-10T18:18:54Z</dcterms:modified>
  <cp:category/>
  <cp:version/>
  <cp:contentType/>
  <cp:contentStatus/>
</cp:coreProperties>
</file>