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20" yWindow="405" windowWidth="15600" windowHeight="9180"/>
  </bookViews>
  <sheets>
    <sheet name="T 5.24" sheetId="3" r:id="rId1"/>
  </sheets>
  <definedNames>
    <definedName name="_xlnm.Print_Area" localSheetId="0">'T 5.24'!$A$42:$AE$90</definedName>
  </definedNames>
  <calcPr calcId="145621"/>
</workbook>
</file>

<file path=xl/calcChain.xml><?xml version="1.0" encoding="utf-8"?>
<calcChain xmlns="http://schemas.openxmlformats.org/spreadsheetml/2006/main">
  <c r="R84" i="3" l="1"/>
  <c r="R63" i="3"/>
  <c r="R55" i="3" l="1"/>
  <c r="Q84" i="3"/>
  <c r="O84" i="3"/>
  <c r="N84" i="3"/>
  <c r="M84" i="3"/>
  <c r="L84" i="3"/>
  <c r="R81" i="3"/>
  <c r="Q81" i="3"/>
  <c r="P81" i="3"/>
  <c r="O81" i="3"/>
  <c r="N81" i="3"/>
  <c r="M81" i="3"/>
  <c r="L81" i="3"/>
  <c r="K81" i="3"/>
  <c r="R77" i="3"/>
  <c r="Q77" i="3"/>
  <c r="Q76" i="3" s="1"/>
  <c r="P77" i="3"/>
  <c r="O77" i="3"/>
  <c r="O76" i="3" s="1"/>
  <c r="O75" i="3" s="1"/>
  <c r="N77" i="3"/>
  <c r="N76" i="3" s="1"/>
  <c r="M77" i="3"/>
  <c r="M76" i="3" s="1"/>
  <c r="L77" i="3"/>
  <c r="L76" i="3" s="1"/>
  <c r="K77" i="3"/>
  <c r="K76" i="3" s="1"/>
  <c r="P76" i="3"/>
  <c r="P75" i="3" s="1"/>
  <c r="R70" i="3"/>
  <c r="Q70" i="3"/>
  <c r="Q69" i="3" s="1"/>
  <c r="Q49" i="3" s="1"/>
  <c r="P70" i="3"/>
  <c r="P69" i="3" s="1"/>
  <c r="P49" i="3" s="1"/>
  <c r="O70" i="3"/>
  <c r="O69" i="3" s="1"/>
  <c r="O49" i="3" s="1"/>
  <c r="N70" i="3"/>
  <c r="N69" i="3" s="1"/>
  <c r="N49" i="3" s="1"/>
  <c r="M70" i="3"/>
  <c r="M69" i="3" s="1"/>
  <c r="M49" i="3" s="1"/>
  <c r="L70" i="3"/>
  <c r="L69" i="3" s="1"/>
  <c r="K70" i="3"/>
  <c r="K69" i="3" s="1"/>
  <c r="R69" i="3"/>
  <c r="R65" i="3"/>
  <c r="Q65" i="3"/>
  <c r="O65" i="3"/>
  <c r="O64" i="3" s="1"/>
  <c r="N65" i="3"/>
  <c r="N64" i="3" s="1"/>
  <c r="M65" i="3"/>
  <c r="M64" i="3" s="1"/>
  <c r="L65" i="3"/>
  <c r="L64" i="3" s="1"/>
  <c r="K65" i="3"/>
  <c r="K64" i="3" s="1"/>
  <c r="Q63" i="3"/>
  <c r="P63" i="3"/>
  <c r="O63" i="3"/>
  <c r="N63" i="3"/>
  <c r="M63" i="3"/>
  <c r="L63" i="3"/>
  <c r="K63" i="3"/>
  <c r="R60" i="3"/>
  <c r="Q60" i="3"/>
  <c r="O60" i="3"/>
  <c r="N60" i="3"/>
  <c r="M60" i="3"/>
  <c r="L60" i="3"/>
  <c r="K60" i="3"/>
  <c r="Q55" i="3"/>
  <c r="P55" i="3"/>
  <c r="P54" i="3" s="1"/>
  <c r="O55" i="3"/>
  <c r="O54" i="3" s="1"/>
  <c r="N55" i="3"/>
  <c r="N54" i="3" s="1"/>
  <c r="M55" i="3"/>
  <c r="M54" i="3" s="1"/>
  <c r="L55" i="3"/>
  <c r="L54" i="3" s="1"/>
  <c r="K55" i="3"/>
  <c r="K54" i="3" s="1"/>
  <c r="L48" i="3"/>
  <c r="K48" i="3"/>
  <c r="Q38" i="3"/>
  <c r="P38" i="3"/>
  <c r="O38" i="3"/>
  <c r="N38" i="3"/>
  <c r="M38" i="3"/>
  <c r="J38" i="3"/>
  <c r="Q35" i="3"/>
  <c r="Q32" i="3" s="1"/>
  <c r="P35" i="3"/>
  <c r="P32" i="3" s="1"/>
  <c r="O35" i="3"/>
  <c r="O32" i="3" s="1"/>
  <c r="N35" i="3"/>
  <c r="N32" i="3" s="1"/>
  <c r="M35" i="3"/>
  <c r="M32" i="3" s="1"/>
  <c r="J35" i="3"/>
  <c r="J32" i="3" s="1"/>
  <c r="I35" i="3"/>
  <c r="I32" i="3" s="1"/>
  <c r="I31" i="3" s="1"/>
  <c r="H35" i="3"/>
  <c r="H32" i="3" s="1"/>
  <c r="H31" i="3" s="1"/>
  <c r="G35" i="3"/>
  <c r="G32" i="3" s="1"/>
  <c r="G31" i="3" s="1"/>
  <c r="F35" i="3"/>
  <c r="F32" i="3" s="1"/>
  <c r="F31" i="3" s="1"/>
  <c r="E35" i="3"/>
  <c r="E32" i="3" s="1"/>
  <c r="E31" i="3" s="1"/>
  <c r="D35" i="3"/>
  <c r="D32" i="3" s="1"/>
  <c r="D31" i="3" s="1"/>
  <c r="C35" i="3"/>
  <c r="C32" i="3" s="1"/>
  <c r="C31" i="3" s="1"/>
  <c r="Q27" i="3"/>
  <c r="P27" i="3"/>
  <c r="O27" i="3"/>
  <c r="N27" i="3"/>
  <c r="M27" i="3"/>
  <c r="J27" i="3"/>
  <c r="C27" i="3"/>
  <c r="Q21" i="3"/>
  <c r="P21" i="3"/>
  <c r="O21" i="3"/>
  <c r="N21" i="3"/>
  <c r="M21" i="3"/>
  <c r="J21" i="3"/>
  <c r="I21" i="3"/>
  <c r="I20" i="3" s="1"/>
  <c r="H21" i="3"/>
  <c r="H20" i="3" s="1"/>
  <c r="G21" i="3"/>
  <c r="G20" i="3" s="1"/>
  <c r="F21" i="3"/>
  <c r="F20" i="3" s="1"/>
  <c r="E21" i="3"/>
  <c r="E20" i="3" s="1"/>
  <c r="D21" i="3"/>
  <c r="D20" i="3" s="1"/>
  <c r="C21" i="3"/>
  <c r="Q15" i="3"/>
  <c r="P15" i="3"/>
  <c r="O15" i="3"/>
  <c r="O7" i="3" s="1"/>
  <c r="N15" i="3"/>
  <c r="N7" i="3" s="1"/>
  <c r="M15" i="3"/>
  <c r="M7" i="3" s="1"/>
  <c r="J15" i="3"/>
  <c r="J7" i="3" s="1"/>
  <c r="I15" i="3"/>
  <c r="I7" i="3" s="1"/>
  <c r="H15" i="3"/>
  <c r="H7" i="3" s="1"/>
  <c r="G15" i="3"/>
  <c r="G7" i="3" s="1"/>
  <c r="F15" i="3"/>
  <c r="F7" i="3" s="1"/>
  <c r="E15" i="3"/>
  <c r="E7" i="3" s="1"/>
  <c r="D15" i="3"/>
  <c r="D7" i="3" s="1"/>
  <c r="C15" i="3"/>
  <c r="C7" i="3" s="1"/>
  <c r="Q11" i="3"/>
  <c r="P11" i="3"/>
  <c r="O11" i="3"/>
  <c r="O8" i="3" s="1"/>
  <c r="N11" i="3"/>
  <c r="N8" i="3" s="1"/>
  <c r="M11" i="3"/>
  <c r="J11" i="3"/>
  <c r="J8" i="3" s="1"/>
  <c r="I11" i="3"/>
  <c r="I8" i="3" s="1"/>
  <c r="H11" i="3"/>
  <c r="H8" i="3" s="1"/>
  <c r="G11" i="3"/>
  <c r="G8" i="3" s="1"/>
  <c r="F11" i="3"/>
  <c r="F8" i="3" s="1"/>
  <c r="E11" i="3"/>
  <c r="E8" i="3" s="1"/>
  <c r="D11" i="3"/>
  <c r="D8" i="3" s="1"/>
  <c r="C11" i="3"/>
  <c r="C8" i="3" s="1"/>
  <c r="Q6" i="3"/>
  <c r="P6" i="3"/>
  <c r="O31" i="3" l="1"/>
  <c r="N75" i="3"/>
  <c r="M75" i="3"/>
  <c r="Q75" i="3"/>
  <c r="M10" i="3"/>
  <c r="Q10" i="3"/>
  <c r="P53" i="3"/>
  <c r="P52" i="3" s="1"/>
  <c r="M31" i="3"/>
  <c r="Q31" i="3"/>
  <c r="K75" i="3"/>
  <c r="J31" i="3"/>
  <c r="P31" i="3"/>
  <c r="I6" i="3"/>
  <c r="E6" i="3"/>
  <c r="M8" i="3"/>
  <c r="M6" i="3" s="1"/>
  <c r="F10" i="3"/>
  <c r="C20" i="3"/>
  <c r="M20" i="3"/>
  <c r="O20" i="3"/>
  <c r="Q20" i="3"/>
  <c r="N20" i="3"/>
  <c r="L75" i="3"/>
  <c r="N31" i="3"/>
  <c r="N53" i="3"/>
  <c r="N52" i="3" s="1"/>
  <c r="O6" i="3"/>
  <c r="J6" i="3"/>
  <c r="L53" i="3"/>
  <c r="L52" i="3" s="1"/>
  <c r="C6" i="3"/>
  <c r="G6" i="3"/>
  <c r="J10" i="3"/>
  <c r="P10" i="3"/>
  <c r="R76" i="3"/>
  <c r="R75" i="3" s="1"/>
  <c r="O53" i="3"/>
  <c r="O52" i="3" s="1"/>
  <c r="D6" i="3"/>
  <c r="F6" i="3"/>
  <c r="H6" i="3"/>
  <c r="N6" i="3"/>
  <c r="C10" i="3"/>
  <c r="E10" i="3"/>
  <c r="G10" i="3"/>
  <c r="I10" i="3"/>
  <c r="O10" i="3"/>
  <c r="J20" i="3"/>
  <c r="P20" i="3"/>
  <c r="K53" i="3"/>
  <c r="K52" i="3" s="1"/>
  <c r="M53" i="3"/>
  <c r="M52" i="3" s="1"/>
  <c r="Q54" i="3"/>
  <c r="Q53" i="3" s="1"/>
  <c r="Q50" i="3" s="1"/>
  <c r="Q48" i="3" s="1"/>
  <c r="D10" i="3"/>
  <c r="H10" i="3"/>
  <c r="N10" i="3"/>
  <c r="R54" i="3"/>
  <c r="R53" i="3" s="1"/>
  <c r="R52" i="3" s="1"/>
  <c r="M50" i="3" l="1"/>
  <c r="M48" i="3" s="1"/>
  <c r="O50" i="3"/>
  <c r="O48" i="3" s="1"/>
  <c r="P50" i="3"/>
  <c r="P48" i="3" s="1"/>
  <c r="N50" i="3"/>
  <c r="N48" i="3" s="1"/>
  <c r="Q52" i="3"/>
</calcChain>
</file>

<file path=xl/sharedStrings.xml><?xml version="1.0" encoding="utf-8"?>
<sst xmlns="http://schemas.openxmlformats.org/spreadsheetml/2006/main" count="164" uniqueCount="138">
  <si>
    <r>
      <t>Tablo: V.24- Dış Borçlar</t>
    </r>
    <r>
      <rPr>
        <b/>
        <vertAlign val="superscript"/>
        <sz val="15"/>
        <rFont val="Arial Tur"/>
        <family val="2"/>
        <charset val="162"/>
      </rPr>
      <t>(1)</t>
    </r>
  </si>
  <si>
    <t xml:space="preserve"> (Milyon Dolar)</t>
  </si>
  <si>
    <r>
      <t>Tablo: V.24- Outstanding External Debt</t>
    </r>
    <r>
      <rPr>
        <b/>
        <vertAlign val="superscript"/>
        <sz val="15"/>
        <rFont val="Arial Tur"/>
        <family val="2"/>
        <charset val="162"/>
      </rPr>
      <t>(1)</t>
    </r>
  </si>
  <si>
    <t xml:space="preserve"> (In Millions of Dollar)</t>
  </si>
  <si>
    <t>Eski Seriler  (Old Series)</t>
  </si>
  <si>
    <t xml:space="preserve">  1989</t>
  </si>
  <si>
    <t xml:space="preserve">  1990</t>
  </si>
  <si>
    <t>1992</t>
  </si>
  <si>
    <t>1993</t>
  </si>
  <si>
    <t>1994</t>
  </si>
  <si>
    <t>1995</t>
  </si>
  <si>
    <t>Vadesine Göre</t>
  </si>
  <si>
    <t>By Maturity</t>
  </si>
  <si>
    <t xml:space="preserve"> Kısa Vadeli</t>
  </si>
  <si>
    <t xml:space="preserve">  Short Term</t>
  </si>
  <si>
    <t xml:space="preserve"> Orta-Uzun Vadeli</t>
  </si>
  <si>
    <t xml:space="preserve">  Medium and Long Term</t>
  </si>
  <si>
    <t>Borç Alana Göre</t>
  </si>
  <si>
    <t>By Borrower</t>
  </si>
  <si>
    <t xml:space="preserve"> Orta-Uzun Vade</t>
  </si>
  <si>
    <t xml:space="preserve"> Medium and Long Term</t>
  </si>
  <si>
    <t xml:space="preserve">  Konsolide Bütçe</t>
  </si>
  <si>
    <t xml:space="preserve">  Consolidated Budget</t>
  </si>
  <si>
    <t xml:space="preserve">  Diğer Kamu Sektörü</t>
  </si>
  <si>
    <t xml:space="preserve">  Other Public Sector</t>
  </si>
  <si>
    <t xml:space="preserve">  Özel Sektör</t>
  </si>
  <si>
    <t xml:space="preserve">  Private Sector</t>
  </si>
  <si>
    <t xml:space="preserve"> Kısa Vade</t>
  </si>
  <si>
    <t xml:space="preserve"> Short Term</t>
  </si>
  <si>
    <t xml:space="preserve">  Merkez Bankası</t>
  </si>
  <si>
    <t xml:space="preserve">  Central Bank</t>
  </si>
  <si>
    <t xml:space="preserve">  Ticari Bankalar</t>
  </si>
  <si>
    <t xml:space="preserve">  Deposit Money Banks</t>
  </si>
  <si>
    <t xml:space="preserve">  Diğer Sektörler</t>
  </si>
  <si>
    <t xml:space="preserve">  Other Sectors</t>
  </si>
  <si>
    <t>Borç Verene Göre</t>
  </si>
  <si>
    <t>By Lender</t>
  </si>
  <si>
    <t xml:space="preserve">  Uluslararası Kuruluşlar</t>
  </si>
  <si>
    <t xml:space="preserve">  Multilateral Agencies</t>
  </si>
  <si>
    <t xml:space="preserve">  İkili Anlaşmalar</t>
  </si>
  <si>
    <t xml:space="preserve">  Bilateral Lenders</t>
  </si>
  <si>
    <t xml:space="preserve">  Commercial Banks</t>
  </si>
  <si>
    <t xml:space="preserve">  Tahvil İhraçları</t>
  </si>
  <si>
    <t xml:space="preserve">  Bond Issues</t>
  </si>
  <si>
    <t xml:space="preserve">  Özel Alacaklılar</t>
  </si>
  <si>
    <t xml:space="preserve">  Private Lenders</t>
  </si>
  <si>
    <t xml:space="preserve">  Ticari Banka Kredileri</t>
  </si>
  <si>
    <t xml:space="preserve">  Commercial Bank Credits</t>
  </si>
  <si>
    <t xml:space="preserve">  Özel Kesim Kredileri</t>
  </si>
  <si>
    <t xml:space="preserve">  Private Lender Credits</t>
  </si>
  <si>
    <t>Kredi Türlerine Göre</t>
  </si>
  <si>
    <t>By Type of Credit</t>
  </si>
  <si>
    <t xml:space="preserve">  Proje ve Program Kredileri</t>
  </si>
  <si>
    <t xml:space="preserve">  Project and Program Credits</t>
  </si>
  <si>
    <t xml:space="preserve">  Uluslararası Para Piyasası </t>
  </si>
  <si>
    <t xml:space="preserve">  Kredileri</t>
  </si>
  <si>
    <t xml:space="preserve">  Eurocurrency Loans</t>
  </si>
  <si>
    <t xml:space="preserve">  Ertelenmiş Borçlar</t>
  </si>
  <si>
    <t xml:space="preserve">  Rescheduled Debts</t>
  </si>
  <si>
    <t xml:space="preserve">  Özel Krediler</t>
  </si>
  <si>
    <t xml:space="preserve">  Private Credits</t>
  </si>
  <si>
    <t xml:space="preserve">  Krediler</t>
  </si>
  <si>
    <t xml:space="preserve">  Credits</t>
  </si>
  <si>
    <t xml:space="preserve">  Mevduatlar</t>
  </si>
  <si>
    <t xml:space="preserve">  Deposits</t>
  </si>
  <si>
    <t>Kaynak: HM</t>
  </si>
  <si>
    <t xml:space="preserve"> (In Millions of Dollars)</t>
  </si>
  <si>
    <t xml:space="preserve">  Kısa Vadeli</t>
  </si>
  <si>
    <t xml:space="preserve">  Orta-Uzun Vadeli</t>
  </si>
  <si>
    <t xml:space="preserve">  Medium And Long Term</t>
  </si>
  <si>
    <t xml:space="preserve">  Orta-Uzun Vade</t>
  </si>
  <si>
    <t xml:space="preserve">    A. Toplam Kamu</t>
  </si>
  <si>
    <t xml:space="preserve">    A. Total Public</t>
  </si>
  <si>
    <t xml:space="preserve">      1. Genel Hükümet</t>
  </si>
  <si>
    <t xml:space="preserve">      1.General Government</t>
  </si>
  <si>
    <t xml:space="preserve">         a. Konsolide Bütçe (Merkezi Yönetim)</t>
  </si>
  <si>
    <t xml:space="preserve">        a. Consolidated Budget</t>
  </si>
  <si>
    <t xml:space="preserve">         b. Yerel Yönetimler</t>
  </si>
  <si>
    <t xml:space="preserve">        b. Local Administrations</t>
  </si>
  <si>
    <t xml:space="preserve">         c. Fonlar</t>
  </si>
  <si>
    <t xml:space="preserve">        c. Extra Budgetary Funds</t>
  </si>
  <si>
    <t xml:space="preserve">      2. Finansal Kuruluşlar</t>
  </si>
  <si>
    <t xml:space="preserve">      2. Financial Institutions</t>
  </si>
  <si>
    <t xml:space="preserve">      3. Finansal Olmayan Kuruluşlar</t>
  </si>
  <si>
    <t xml:space="preserve">      3. Nonfinancial Institutions</t>
  </si>
  <si>
    <t xml:space="preserve">         a. KİT'ler</t>
  </si>
  <si>
    <t xml:space="preserve">        a. SOEs</t>
  </si>
  <si>
    <t xml:space="preserve">         b. Diğer</t>
  </si>
  <si>
    <t xml:space="preserve">        b. Other</t>
  </si>
  <si>
    <t xml:space="preserve">    B. TCMB</t>
  </si>
  <si>
    <t xml:space="preserve">    B. CBRT</t>
  </si>
  <si>
    <t xml:space="preserve">    C. Özel</t>
  </si>
  <si>
    <t xml:space="preserve">    C. Private</t>
  </si>
  <si>
    <t xml:space="preserve">      1. Finansal</t>
  </si>
  <si>
    <t xml:space="preserve">      1. Financial</t>
  </si>
  <si>
    <t xml:space="preserve">         a. Bankalar</t>
  </si>
  <si>
    <t xml:space="preserve">        a. Banks</t>
  </si>
  <si>
    <t xml:space="preserve">         b. Bankacılık Dışı</t>
  </si>
  <si>
    <t xml:space="preserve">        b. Nonbanking</t>
  </si>
  <si>
    <t xml:space="preserve">      2. Finansal Olmayan</t>
  </si>
  <si>
    <t xml:space="preserve">      2. Nonfinancial</t>
  </si>
  <si>
    <t xml:space="preserve">  Kısa Vade</t>
  </si>
  <si>
    <t xml:space="preserve">    A. TCMB</t>
  </si>
  <si>
    <t xml:space="preserve">    A. CBTR</t>
  </si>
  <si>
    <t xml:space="preserve">    B. Ticari Bankalar</t>
  </si>
  <si>
    <t xml:space="preserve">    B. Deposit Money Banks</t>
  </si>
  <si>
    <t xml:space="preserve">    C. Diğer Sektörler</t>
  </si>
  <si>
    <t xml:space="preserve">    C. Other Sectors</t>
  </si>
  <si>
    <t xml:space="preserve">    D. Genel Hükümet</t>
  </si>
  <si>
    <t xml:space="preserve">    D.General Government</t>
  </si>
  <si>
    <t xml:space="preserve">    A. Resmi Alacaklılar</t>
  </si>
  <si>
    <t xml:space="preserve">    A. Official Creditors</t>
  </si>
  <si>
    <t xml:space="preserve">      1. İkili Anlaşmalar</t>
  </si>
  <si>
    <t xml:space="preserve">      1. Governmental Organisations</t>
  </si>
  <si>
    <t xml:space="preserve">      2. Uluslararası Kuruluşlar</t>
  </si>
  <si>
    <t xml:space="preserve">      2. Multilateral Organisations</t>
  </si>
  <si>
    <t xml:space="preserve">    B. Özel Alacaklılar</t>
  </si>
  <si>
    <t xml:space="preserve">    B. Private Creditors</t>
  </si>
  <si>
    <t xml:space="preserve">    A. Ticari Banka Kredileri</t>
  </si>
  <si>
    <t xml:space="preserve">    A. Commercial Bank Credits</t>
  </si>
  <si>
    <t xml:space="preserve">    B. Özel Kesim Kredileri</t>
  </si>
  <si>
    <t xml:space="preserve">    B. Private Lender Credits</t>
  </si>
  <si>
    <t>Source: UT</t>
  </si>
  <si>
    <t>(1) Hazine Müşteşarlığı dış borç stokunun yeniden düzenlenmesi</t>
  </si>
  <si>
    <t>(1) Undersecreteriat of Treasury released new foreign debt figures</t>
  </si>
  <si>
    <t xml:space="preserve">     projesi çerçevesinde dış borç verilerini 1998 yılı Nisan ayında</t>
  </si>
  <si>
    <t>in April 1998 as old and new series within the context of a project</t>
  </si>
  <si>
    <t xml:space="preserve">     eski ve yeni seriler olarak açıklamıştır.</t>
  </si>
  <si>
    <t>regarding the rearrangement of the debt stock</t>
  </si>
  <si>
    <t>Tahviller</t>
  </si>
  <si>
    <t>Bond Issues</t>
  </si>
  <si>
    <t xml:space="preserve"> A. Konsolide Bütçe</t>
  </si>
  <si>
    <t xml:space="preserve">  A. Consolidated Budget</t>
  </si>
  <si>
    <t xml:space="preserve"> B. Özel Sektör </t>
  </si>
  <si>
    <t xml:space="preserve"> B. Private Sector</t>
  </si>
  <si>
    <t>2013-1</t>
  </si>
  <si>
    <t>2013-2</t>
  </si>
  <si>
    <t>2013-3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</si>
</sst>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162"/>
      <scheme val="minor"/>
    </font>
    <font>
      <b/>
      <sz val="15"/>
      <name val="Arial Tur"/>
      <family val="2"/>
      <charset val="162"/>
    </font>
    <font>
      <b/>
      <vertAlign val="superscript"/>
      <sz val="15"/>
      <name val="Arial Tur"/>
      <family val="2"/>
      <charset val="162"/>
    </font>
    <font>
      <sz val="15"/>
      <name val="Arial Tur"/>
      <family val="2"/>
      <charset val="162"/>
    </font>
    <font>
      <b/>
      <sz val="17"/>
      <name val="Arial Tur"/>
      <family val="2"/>
      <charset val="162"/>
    </font>
    <font>
      <sz val="17"/>
      <name val="Arial Tur"/>
      <family val="2"/>
      <charset val="162"/>
    </font>
    <font>
      <b/>
      <sz val="16"/>
      <name val="Arial Tur"/>
      <family val="2"/>
      <charset val="162"/>
    </font>
    <font>
      <b/>
      <sz val="18"/>
      <name val="Arial Tur"/>
      <family val="2"/>
      <charset val="162"/>
    </font>
    <font>
      <b/>
      <sz val="18"/>
      <name val="Arial Tur"/>
      <charset val="162"/>
    </font>
    <font>
      <sz val="18"/>
      <name val="Arial TUR"/>
      <family val="2"/>
      <charset val="162"/>
    </font>
    <font>
      <sz val="16"/>
      <name val="Arial Tur"/>
      <family val="2"/>
      <charset val="162"/>
    </font>
    <font>
      <b/>
      <sz val="16"/>
      <name val="Arial Tur"/>
      <charset val="162"/>
    </font>
    <font>
      <b/>
      <sz val="15"/>
      <name val="Arial Tur"/>
      <charset val="16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quotePrefix="1" applyFont="1" applyAlignment="1" applyProtection="1">
      <alignment horizontal="left"/>
    </xf>
    <xf numFmtId="0" fontId="1" fillId="0" borderId="0" xfId="0" applyFont="1" applyProtection="1"/>
    <xf numFmtId="0" fontId="3" fillId="0" borderId="0" xfId="0" applyFont="1"/>
    <xf numFmtId="0" fontId="3" fillId="0" borderId="0" xfId="0" applyFont="1" applyFill="1"/>
    <xf numFmtId="0" fontId="1" fillId="0" borderId="0" xfId="0" quotePrefix="1" applyFont="1" applyAlignment="1" applyProtection="1">
      <alignment horizontal="right"/>
    </xf>
    <xf numFmtId="0" fontId="3" fillId="0" borderId="0" xfId="0" applyFont="1" applyProtection="1"/>
    <xf numFmtId="0" fontId="1" fillId="0" borderId="1" xfId="0" quotePrefix="1" applyFont="1" applyBorder="1" applyProtection="1"/>
    <xf numFmtId="0" fontId="1" fillId="0" borderId="1" xfId="0" applyFont="1" applyBorder="1" applyProtection="1"/>
    <xf numFmtId="0" fontId="3" fillId="0" borderId="1" xfId="0" applyFont="1" applyBorder="1"/>
    <xf numFmtId="0" fontId="3" fillId="0" borderId="0" xfId="0" applyFont="1" applyBorder="1"/>
    <xf numFmtId="0" fontId="3" fillId="0" borderId="0" xfId="0" applyFont="1" applyFill="1" applyBorder="1"/>
    <xf numFmtId="0" fontId="1" fillId="0" borderId="0" xfId="0" applyFont="1" applyBorder="1" applyAlignment="1" applyProtection="1">
      <alignment horizontal="right"/>
    </xf>
    <xf numFmtId="0" fontId="3" fillId="0" borderId="0" xfId="0" applyFont="1" applyBorder="1" applyProtection="1"/>
    <xf numFmtId="0" fontId="1" fillId="0" borderId="0" xfId="0" applyFont="1" applyBorder="1" applyProtection="1"/>
    <xf numFmtId="0" fontId="1" fillId="0" borderId="2" xfId="0" applyFont="1" applyBorder="1" applyProtection="1"/>
    <xf numFmtId="0" fontId="1" fillId="0" borderId="3" xfId="0" applyFont="1" applyBorder="1" applyProtection="1"/>
    <xf numFmtId="0" fontId="1" fillId="0" borderId="3" xfId="0" applyFont="1" applyBorder="1" applyAlignment="1" applyProtection="1">
      <alignment horizontal="right"/>
    </xf>
    <xf numFmtId="0" fontId="3" fillId="0" borderId="4" xfId="0" applyFont="1" applyBorder="1"/>
    <xf numFmtId="0" fontId="1" fillId="0" borderId="3" xfId="0" applyFont="1" applyBorder="1" applyAlignment="1" applyProtection="1">
      <alignment horizontal="center"/>
    </xf>
    <xf numFmtId="0" fontId="3" fillId="0" borderId="5" xfId="0" applyFont="1" applyBorder="1"/>
    <xf numFmtId="0" fontId="3" fillId="0" borderId="5" xfId="0" applyFont="1" applyFill="1" applyBorder="1"/>
    <xf numFmtId="0" fontId="1" fillId="0" borderId="6" xfId="0" applyFont="1" applyBorder="1" applyProtection="1"/>
    <xf numFmtId="0" fontId="1" fillId="0" borderId="7" xfId="0" applyFont="1" applyBorder="1" applyProtection="1"/>
    <xf numFmtId="0" fontId="3" fillId="0" borderId="8" xfId="0" applyFont="1" applyBorder="1"/>
    <xf numFmtId="0" fontId="1" fillId="0" borderId="0" xfId="0" applyFont="1" applyFill="1" applyBorder="1" applyAlignment="1" applyProtection="1">
      <alignment horizontal="right"/>
    </xf>
    <xf numFmtId="0" fontId="1" fillId="0" borderId="9" xfId="0" applyFont="1" applyBorder="1" applyProtection="1"/>
    <xf numFmtId="0" fontId="1" fillId="0" borderId="0" xfId="0" applyFont="1" applyFill="1" applyProtection="1"/>
    <xf numFmtId="0" fontId="1" fillId="0" borderId="10" xfId="0" applyFont="1" applyBorder="1" applyProtection="1"/>
    <xf numFmtId="0" fontId="1" fillId="0" borderId="11" xfId="0" quotePrefix="1" applyFont="1" applyBorder="1" applyAlignment="1" applyProtection="1">
      <alignment horizontal="left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Alignment="1" applyProtection="1">
      <alignment horizontal="right"/>
    </xf>
    <xf numFmtId="3" fontId="3" fillId="0" borderId="0" xfId="0" applyNumberFormat="1" applyFont="1" applyFill="1" applyAlignment="1" applyProtection="1">
      <alignment horizontal="right"/>
    </xf>
    <xf numFmtId="37" fontId="1" fillId="0" borderId="0" xfId="0" applyNumberFormat="1" applyFont="1" applyProtection="1"/>
    <xf numFmtId="0" fontId="3" fillId="0" borderId="10" xfId="0" applyFont="1" applyBorder="1" applyProtection="1"/>
    <xf numFmtId="0" fontId="1" fillId="0" borderId="11" xfId="0" applyFont="1" applyBorder="1" applyProtection="1"/>
    <xf numFmtId="0" fontId="3" fillId="0" borderId="11" xfId="0" applyFont="1" applyBorder="1" applyProtection="1"/>
    <xf numFmtId="0" fontId="3" fillId="0" borderId="11" xfId="0" quotePrefix="1" applyFont="1" applyBorder="1" applyAlignment="1" applyProtection="1">
      <alignment horizontal="left"/>
    </xf>
    <xf numFmtId="0" fontId="3" fillId="0" borderId="12" xfId="0" applyFont="1" applyBorder="1" applyProtection="1"/>
    <xf numFmtId="3" fontId="3" fillId="0" borderId="1" xfId="0" applyNumberFormat="1" applyFont="1" applyBorder="1" applyAlignment="1" applyProtection="1">
      <alignment horizontal="right"/>
    </xf>
    <xf numFmtId="3" fontId="3" fillId="0" borderId="3" xfId="0" applyNumberFormat="1" applyFont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/>
    </xf>
    <xf numFmtId="0" fontId="3" fillId="0" borderId="9" xfId="0" applyFont="1" applyBorder="1" applyProtection="1"/>
    <xf numFmtId="0" fontId="1" fillId="0" borderId="0" xfId="0" applyFont="1"/>
    <xf numFmtId="0" fontId="1" fillId="0" borderId="0" xfId="0" applyFont="1" applyFill="1"/>
    <xf numFmtId="0" fontId="1" fillId="0" borderId="0" xfId="0" applyFont="1" applyAlignment="1" applyProtection="1">
      <alignment horizontal="right"/>
    </xf>
    <xf numFmtId="0" fontId="1" fillId="0" borderId="0" xfId="0" quotePrefix="1" applyFont="1" applyBorder="1" applyAlignment="1" applyProtection="1">
      <alignment horizontal="right"/>
    </xf>
    <xf numFmtId="0" fontId="1" fillId="0" borderId="0" xfId="0" quotePrefix="1" applyFont="1" applyProtection="1"/>
    <xf numFmtId="0" fontId="1" fillId="0" borderId="0" xfId="0" applyFont="1" applyFill="1" applyBorder="1" applyProtection="1"/>
    <xf numFmtId="0" fontId="1" fillId="0" borderId="13" xfId="0" applyFont="1" applyBorder="1" applyProtection="1"/>
    <xf numFmtId="0" fontId="1" fillId="0" borderId="4" xfId="0" applyFont="1" applyBorder="1" applyProtection="1"/>
    <xf numFmtId="0" fontId="1" fillId="0" borderId="5" xfId="0" applyFont="1" applyBorder="1" applyProtection="1"/>
    <xf numFmtId="0" fontId="3" fillId="0" borderId="6" xfId="0" applyFont="1" applyBorder="1"/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Protection="1"/>
    <xf numFmtId="0" fontId="4" fillId="0" borderId="1" xfId="0" applyFont="1" applyBorder="1" applyAlignment="1" applyProtection="1">
      <alignment horizontal="right"/>
    </xf>
    <xf numFmtId="0" fontId="4" fillId="0" borderId="1" xfId="0" applyFont="1" applyBorder="1" applyAlignment="1">
      <alignment horizontal="right"/>
    </xf>
    <xf numFmtId="0" fontId="5" fillId="0" borderId="1" xfId="0" applyFont="1" applyBorder="1"/>
    <xf numFmtId="0" fontId="4" fillId="0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5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3" fontId="1" fillId="0" borderId="0" xfId="0" applyNumberFormat="1" applyFont="1" applyBorder="1" applyAlignment="1" applyProtection="1">
      <alignment horizontal="right"/>
    </xf>
    <xf numFmtId="0" fontId="6" fillId="0" borderId="2" xfId="0" quotePrefix="1" applyFont="1" applyBorder="1" applyAlignment="1" applyProtection="1">
      <alignment horizontal="left"/>
    </xf>
    <xf numFmtId="3" fontId="7" fillId="0" borderId="0" xfId="0" applyNumberFormat="1" applyFont="1" applyBorder="1" applyAlignment="1" applyProtection="1">
      <alignment horizontal="right"/>
    </xf>
    <xf numFmtId="3" fontId="7" fillId="0" borderId="0" xfId="0" applyNumberFormat="1" applyFont="1" applyFill="1" applyBorder="1" applyAlignment="1" applyProtection="1">
      <alignment horizontal="right"/>
    </xf>
    <xf numFmtId="3" fontId="8" fillId="0" borderId="0" xfId="0" applyNumberFormat="1" applyFont="1" applyFill="1" applyBorder="1" applyAlignment="1" applyProtection="1">
      <alignment horizontal="right"/>
    </xf>
    <xf numFmtId="3" fontId="9" fillId="0" borderId="0" xfId="0" applyNumberFormat="1" applyFont="1" applyBorder="1" applyAlignment="1" applyProtection="1">
      <alignment horizontal="right"/>
    </xf>
    <xf numFmtId="3" fontId="9" fillId="0" borderId="0" xfId="0" applyNumberFormat="1" applyFont="1" applyFill="1" applyBorder="1" applyAlignment="1" applyProtection="1">
      <alignment horizontal="right"/>
    </xf>
    <xf numFmtId="3" fontId="8" fillId="0" borderId="0" xfId="0" applyNumberFormat="1" applyFont="1" applyBorder="1" applyAlignment="1" applyProtection="1">
      <alignment horizontal="right"/>
    </xf>
    <xf numFmtId="0" fontId="10" fillId="0" borderId="2" xfId="0" applyFont="1" applyBorder="1" applyProtection="1"/>
    <xf numFmtId="0" fontId="6" fillId="0" borderId="2" xfId="0" applyFont="1" applyBorder="1" applyProtection="1"/>
    <xf numFmtId="0" fontId="10" fillId="0" borderId="2" xfId="0" applyFont="1" applyBorder="1" applyAlignment="1" applyProtection="1">
      <alignment horizontal="left"/>
    </xf>
    <xf numFmtId="0" fontId="11" fillId="0" borderId="2" xfId="0" applyFont="1" applyBorder="1"/>
    <xf numFmtId="0" fontId="12" fillId="0" borderId="0" xfId="0" applyFont="1" applyBorder="1"/>
    <xf numFmtId="0" fontId="12" fillId="0" borderId="0" xfId="0" applyFont="1"/>
    <xf numFmtId="3" fontId="12" fillId="0" borderId="0" xfId="0" applyNumberFormat="1" applyFont="1" applyBorder="1" applyAlignment="1" applyProtection="1">
      <alignment horizontal="right"/>
    </xf>
    <xf numFmtId="0" fontId="12" fillId="0" borderId="10" xfId="0" applyFont="1" applyBorder="1" applyProtection="1"/>
    <xf numFmtId="0" fontId="1" fillId="0" borderId="0" xfId="0" quotePrefix="1" applyFont="1" applyBorder="1" applyAlignment="1" applyProtection="1">
      <alignment horizontal="left"/>
    </xf>
    <xf numFmtId="0" fontId="6" fillId="0" borderId="14" xfId="0" applyFont="1" applyBorder="1"/>
    <xf numFmtId="3" fontId="1" fillId="0" borderId="1" xfId="0" applyNumberFormat="1" applyFont="1" applyBorder="1" applyAlignment="1" applyProtection="1">
      <alignment horizontal="right"/>
    </xf>
    <xf numFmtId="3" fontId="9" fillId="0" borderId="1" xfId="0" applyNumberFormat="1" applyFont="1" applyBorder="1" applyAlignment="1" applyProtection="1">
      <alignment horizontal="right"/>
    </xf>
    <xf numFmtId="0" fontId="1" fillId="0" borderId="15" xfId="0" applyFont="1" applyBorder="1"/>
    <xf numFmtId="0" fontId="3" fillId="0" borderId="0" xfId="0" quotePrefix="1" applyFont="1" applyAlignment="1" applyProtection="1">
      <alignment horizontal="left"/>
    </xf>
    <xf numFmtId="0" fontId="3" fillId="0" borderId="0" xfId="0" quotePrefix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right"/>
    </xf>
    <xf numFmtId="0" fontId="1" fillId="0" borderId="0" xfId="0" quotePrefix="1" applyFont="1" applyAlignment="1" applyProtection="1">
      <alignment horizontal="center"/>
    </xf>
    <xf numFmtId="0" fontId="1" fillId="0" borderId="0" xfId="0" applyFont="1" applyBorder="1"/>
    <xf numFmtId="0" fontId="3" fillId="0" borderId="0" xfId="0" applyFont="1" applyBorder="1" applyAlignment="1">
      <alignment shrinkToFit="1"/>
    </xf>
    <xf numFmtId="3" fontId="8" fillId="0" borderId="1" xfId="0" applyNumberFormat="1" applyFont="1" applyFill="1" applyBorder="1" applyAlignment="1" applyProtection="1">
      <alignment horizontal="right"/>
    </xf>
    <xf numFmtId="0" fontId="6" fillId="0" borderId="2" xfId="0" quotePrefix="1" applyFont="1" applyFill="1" applyBorder="1" applyAlignment="1" applyProtection="1">
      <alignment horizontal="left"/>
    </xf>
    <xf numFmtId="3" fontId="1" fillId="0" borderId="0" xfId="0" applyNumberFormat="1" applyFont="1" applyFill="1" applyBorder="1" applyAlignment="1" applyProtection="1">
      <alignment horizontal="right"/>
    </xf>
    <xf numFmtId="0" fontId="1" fillId="0" borderId="10" xfId="0" applyFont="1" applyFill="1" applyBorder="1" applyProtection="1"/>
    <xf numFmtId="0" fontId="3" fillId="0" borderId="0" xfId="0" applyFont="1" applyFill="1" applyBorder="1" applyAlignment="1">
      <alignment horizontal="right" wrapText="1"/>
    </xf>
    <xf numFmtId="0" fontId="10" fillId="0" borderId="2" xfId="0" applyFont="1" applyFill="1" applyBorder="1" applyProtection="1"/>
    <xf numFmtId="0" fontId="3" fillId="0" borderId="10" xfId="0" applyFont="1" applyFill="1" applyBorder="1" applyProtection="1"/>
    <xf numFmtId="0" fontId="6" fillId="0" borderId="2" xfId="0" applyFont="1" applyFill="1" applyBorder="1" applyProtection="1"/>
    <xf numFmtId="0" fontId="1" fillId="0" borderId="10" xfId="0" applyFont="1" applyFill="1" applyBorder="1" applyAlignment="1" applyProtection="1">
      <alignment horizontal="left"/>
    </xf>
    <xf numFmtId="0" fontId="1" fillId="0" borderId="5" xfId="0" applyFont="1" applyBorder="1" applyAlignment="1" applyProtection="1">
      <alignment horizontal="right"/>
    </xf>
    <xf numFmtId="0" fontId="1" fillId="0" borderId="5" xfId="0" applyFont="1" applyBorder="1" applyAlignment="1" applyProtection="1">
      <alignment horizontal="center"/>
    </xf>
    <xf numFmtId="0" fontId="9" fillId="0" borderId="0" xfId="0" applyFont="1" applyBorder="1"/>
    <xf numFmtId="3" fontId="9" fillId="0" borderId="0" xfId="0" applyNumberFormat="1" applyFont="1" applyBorder="1"/>
    <xf numFmtId="3" fontId="9" fillId="0" borderId="0" xfId="0" applyNumberFormat="1" applyFont="1" applyFill="1" applyBorder="1"/>
    <xf numFmtId="3" fontId="1" fillId="0" borderId="5" xfId="0" applyNumberFormat="1" applyFont="1" applyBorder="1" applyAlignment="1" applyProtection="1">
      <alignment horizontal="right"/>
    </xf>
    <xf numFmtId="3" fontId="3" fillId="0" borderId="5" xfId="0" applyNumberFormat="1" applyFont="1" applyFill="1" applyBorder="1"/>
    <xf numFmtId="0" fontId="1" fillId="0" borderId="0" xfId="0" quotePrefix="1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00"/>
  <sheetViews>
    <sheetView tabSelected="1" view="pageBreakPreview" topLeftCell="A42" zoomScale="60" zoomScaleNormal="55" workbookViewId="0">
      <selection activeCell="U52" sqref="U52"/>
    </sheetView>
  </sheetViews>
  <sheetFormatPr defaultColWidth="15.140625" defaultRowHeight="18.75" x14ac:dyDescent="0.25"/>
  <cols>
    <col min="1" max="1" width="65.140625" style="3" customWidth="1"/>
    <col min="2" max="2" width="4.42578125" style="3" hidden="1" customWidth="1"/>
    <col min="3" max="10" width="12.5703125" style="3" hidden="1" customWidth="1"/>
    <col min="11" max="12" width="10.28515625" style="3" hidden="1" customWidth="1"/>
    <col min="13" max="18" width="25" style="3" hidden="1" customWidth="1"/>
    <col min="19" max="20" width="25" style="3" customWidth="1"/>
    <col min="21" max="21" width="25" style="4" customWidth="1"/>
    <col min="22" max="23" width="25.28515625" style="4" customWidth="1"/>
    <col min="24" max="30" width="22.7109375" style="3" customWidth="1"/>
    <col min="31" max="31" width="58.7109375" style="3" customWidth="1"/>
    <col min="32" max="32" width="90" style="3" customWidth="1"/>
    <col min="33" max="33" width="35.28515625" style="3" bestFit="1" customWidth="1"/>
    <col min="34" max="35" width="15.140625" style="3" customWidth="1"/>
    <col min="36" max="36" width="31.85546875" style="3" customWidth="1"/>
    <col min="37" max="37" width="8.7109375" style="3" customWidth="1"/>
    <col min="38" max="46" width="15.140625" style="3" customWidth="1"/>
    <col min="47" max="48" width="6.140625" style="3" customWidth="1"/>
    <col min="49" max="49" width="42.140625" style="3" customWidth="1"/>
    <col min="50" max="256" width="15.140625" style="3" customWidth="1"/>
    <col min="257" max="16384" width="15.140625" style="3"/>
  </cols>
  <sheetData>
    <row r="1" spans="1:50" ht="22.5" hidden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AE1" s="5" t="s">
        <v>1</v>
      </c>
      <c r="AF1" s="5"/>
      <c r="AG1" s="6"/>
      <c r="AH1" s="6"/>
      <c r="AI1" s="6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</row>
    <row r="2" spans="1:50" s="10" customFormat="1" ht="22.5" hidden="1" x14ac:dyDescent="0.3">
      <c r="A2" s="7" t="s">
        <v>2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9"/>
      <c r="U2" s="11"/>
      <c r="V2" s="11"/>
      <c r="W2" s="11"/>
      <c r="AE2" s="12" t="s">
        <v>3</v>
      </c>
      <c r="AF2" s="12"/>
      <c r="AG2" s="13"/>
      <c r="AH2" s="13"/>
      <c r="AI2" s="13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</row>
    <row r="3" spans="1:50" ht="19.5" hidden="1" x14ac:dyDescent="0.3">
      <c r="A3" s="15"/>
      <c r="B3" s="14"/>
      <c r="C3" s="16"/>
      <c r="D3" s="16"/>
      <c r="E3" s="16"/>
      <c r="F3" s="16"/>
      <c r="G3" s="16"/>
      <c r="H3" s="17"/>
      <c r="I3" s="18"/>
      <c r="J3" s="17"/>
      <c r="L3" s="17"/>
      <c r="M3" s="17"/>
      <c r="N3" s="18"/>
      <c r="O3" s="19" t="s">
        <v>4</v>
      </c>
      <c r="P3" s="17"/>
      <c r="Q3" s="18"/>
      <c r="R3" s="20"/>
      <c r="S3" s="20"/>
      <c r="T3" s="20"/>
      <c r="U3" s="21"/>
      <c r="V3" s="21"/>
      <c r="W3" s="21"/>
      <c r="X3" s="20"/>
      <c r="Y3" s="20"/>
      <c r="Z3" s="20"/>
      <c r="AA3" s="20"/>
      <c r="AB3" s="20"/>
      <c r="AC3" s="20"/>
      <c r="AD3" s="20"/>
      <c r="AE3" s="22"/>
      <c r="AF3" s="14"/>
      <c r="AG3" s="13"/>
      <c r="AH3" s="13"/>
      <c r="AI3" s="13"/>
      <c r="AJ3" s="14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</row>
    <row r="4" spans="1:50" ht="19.5" hidden="1" x14ac:dyDescent="0.3">
      <c r="A4" s="23"/>
      <c r="B4" s="16"/>
      <c r="C4" s="16">
        <v>1984</v>
      </c>
      <c r="D4" s="16">
        <v>1985</v>
      </c>
      <c r="E4" s="16">
        <v>1986</v>
      </c>
      <c r="F4" s="16">
        <v>1987</v>
      </c>
      <c r="G4" s="16">
        <v>1988</v>
      </c>
      <c r="H4" s="17" t="s">
        <v>5</v>
      </c>
      <c r="I4" s="17" t="s">
        <v>6</v>
      </c>
      <c r="J4" s="17">
        <v>1991</v>
      </c>
      <c r="K4" s="9"/>
      <c r="L4" s="24"/>
      <c r="M4" s="17" t="s">
        <v>7</v>
      </c>
      <c r="N4" s="17" t="s">
        <v>8</v>
      </c>
      <c r="O4" s="17" t="s">
        <v>9</v>
      </c>
      <c r="P4" s="17" t="s">
        <v>10</v>
      </c>
      <c r="Q4" s="17">
        <v>1996</v>
      </c>
      <c r="R4" s="12"/>
      <c r="S4" s="12"/>
      <c r="T4" s="12"/>
      <c r="U4" s="25"/>
      <c r="V4" s="25"/>
      <c r="W4" s="25"/>
      <c r="X4" s="10"/>
      <c r="Y4" s="10"/>
      <c r="Z4" s="10"/>
      <c r="AA4" s="10"/>
      <c r="AB4" s="10"/>
      <c r="AC4" s="10"/>
      <c r="AD4" s="10"/>
      <c r="AE4" s="26"/>
      <c r="AF4" s="14"/>
      <c r="AG4" s="13"/>
      <c r="AH4" s="13"/>
      <c r="AI4" s="13"/>
      <c r="AJ4" s="14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</row>
    <row r="5" spans="1:50" ht="19.5" hidden="1" x14ac:dyDescent="0.3">
      <c r="A5" s="15"/>
      <c r="B5" s="2"/>
      <c r="C5" s="2"/>
      <c r="D5" s="2"/>
      <c r="E5" s="2"/>
      <c r="F5" s="2"/>
      <c r="G5" s="2"/>
      <c r="H5" s="2"/>
      <c r="I5" s="2"/>
      <c r="J5" s="2"/>
      <c r="M5" s="2"/>
      <c r="N5" s="2"/>
      <c r="O5" s="2"/>
      <c r="P5" s="2"/>
      <c r="Q5" s="2"/>
      <c r="R5" s="2"/>
      <c r="S5" s="2"/>
      <c r="T5" s="2"/>
      <c r="U5" s="27"/>
      <c r="V5" s="27"/>
      <c r="W5" s="27"/>
      <c r="AE5" s="28"/>
      <c r="AF5" s="14"/>
      <c r="AG5" s="13"/>
      <c r="AH5" s="13"/>
      <c r="AI5" s="13"/>
      <c r="AJ5" s="14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1:50" ht="19.5" hidden="1" x14ac:dyDescent="0.3">
      <c r="A6" s="29" t="s">
        <v>11</v>
      </c>
      <c r="B6" s="2"/>
      <c r="C6" s="30">
        <f t="shared" ref="C6:J6" si="0">C7+C8</f>
        <v>20823</v>
      </c>
      <c r="D6" s="30">
        <f t="shared" si="0"/>
        <v>25660</v>
      </c>
      <c r="E6" s="30">
        <f t="shared" si="0"/>
        <v>32206</v>
      </c>
      <c r="F6" s="30">
        <f t="shared" si="0"/>
        <v>40326</v>
      </c>
      <c r="G6" s="30">
        <f t="shared" si="0"/>
        <v>40722</v>
      </c>
      <c r="H6" s="30">
        <f t="shared" si="0"/>
        <v>41751</v>
      </c>
      <c r="I6" s="31">
        <f t="shared" si="0"/>
        <v>49035</v>
      </c>
      <c r="J6" s="31">
        <f t="shared" si="0"/>
        <v>50489</v>
      </c>
      <c r="M6" s="31">
        <f>M7+M8</f>
        <v>55592</v>
      </c>
      <c r="N6" s="31">
        <f>N7+N8</f>
        <v>67356</v>
      </c>
      <c r="O6" s="31">
        <f>O7+O8</f>
        <v>65601</v>
      </c>
      <c r="P6" s="31">
        <f>P7+P8</f>
        <v>73278</v>
      </c>
      <c r="Q6" s="31">
        <f>Q7+Q8</f>
        <v>79767</v>
      </c>
      <c r="R6" s="31"/>
      <c r="S6" s="31"/>
      <c r="T6" s="31"/>
      <c r="U6" s="32"/>
      <c r="V6" s="32"/>
      <c r="W6" s="32"/>
      <c r="AE6" s="28" t="s">
        <v>12</v>
      </c>
      <c r="AF6" s="6"/>
      <c r="AG6" s="2"/>
      <c r="AH6" s="2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2"/>
      <c r="AT6" s="2"/>
      <c r="AU6" s="2"/>
    </row>
    <row r="7" spans="1:50" ht="19.5" hidden="1" x14ac:dyDescent="0.3">
      <c r="A7" s="29" t="s">
        <v>13</v>
      </c>
      <c r="B7" s="2"/>
      <c r="C7" s="30">
        <f t="shared" ref="C7:J7" si="1">C15</f>
        <v>3180</v>
      </c>
      <c r="D7" s="30">
        <f t="shared" si="1"/>
        <v>4759</v>
      </c>
      <c r="E7" s="30">
        <f t="shared" si="1"/>
        <v>6349</v>
      </c>
      <c r="F7" s="30">
        <f t="shared" si="1"/>
        <v>7623</v>
      </c>
      <c r="G7" s="30">
        <f t="shared" si="1"/>
        <v>6417</v>
      </c>
      <c r="H7" s="30">
        <f t="shared" si="1"/>
        <v>5745</v>
      </c>
      <c r="I7" s="31">
        <f t="shared" si="1"/>
        <v>9500</v>
      </c>
      <c r="J7" s="31">
        <f t="shared" si="1"/>
        <v>9117</v>
      </c>
      <c r="M7" s="31">
        <f>M15</f>
        <v>12660</v>
      </c>
      <c r="N7" s="31">
        <f>N15</f>
        <v>18533</v>
      </c>
      <c r="O7" s="31">
        <f>O15</f>
        <v>11310</v>
      </c>
      <c r="P7" s="31">
        <v>15701</v>
      </c>
      <c r="Q7" s="31">
        <v>20536</v>
      </c>
      <c r="R7" s="31"/>
      <c r="S7" s="31"/>
      <c r="T7" s="31"/>
      <c r="U7" s="32"/>
      <c r="V7" s="32"/>
      <c r="W7" s="32"/>
      <c r="AE7" s="34" t="s">
        <v>14</v>
      </c>
      <c r="AF7" s="6"/>
      <c r="AG7" s="2"/>
      <c r="AH7" s="2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2"/>
      <c r="AT7" s="2"/>
      <c r="AU7" s="2"/>
    </row>
    <row r="8" spans="1:50" ht="19.5" hidden="1" x14ac:dyDescent="0.3">
      <c r="A8" s="29" t="s">
        <v>15</v>
      </c>
      <c r="B8" s="2"/>
      <c r="C8" s="30">
        <f t="shared" ref="C8:J8" si="2">C11</f>
        <v>17643</v>
      </c>
      <c r="D8" s="30">
        <f t="shared" si="2"/>
        <v>20901</v>
      </c>
      <c r="E8" s="30">
        <f t="shared" si="2"/>
        <v>25857</v>
      </c>
      <c r="F8" s="30">
        <f t="shared" si="2"/>
        <v>32703</v>
      </c>
      <c r="G8" s="30">
        <f t="shared" si="2"/>
        <v>34305</v>
      </c>
      <c r="H8" s="30">
        <f t="shared" si="2"/>
        <v>36006</v>
      </c>
      <c r="I8" s="31">
        <f t="shared" si="2"/>
        <v>39535</v>
      </c>
      <c r="J8" s="31">
        <f t="shared" si="2"/>
        <v>41372</v>
      </c>
      <c r="M8" s="31">
        <f>M11</f>
        <v>42932</v>
      </c>
      <c r="N8" s="31">
        <f>N11</f>
        <v>48823</v>
      </c>
      <c r="O8" s="31">
        <f>O11</f>
        <v>54291</v>
      </c>
      <c r="P8" s="31">
        <v>57577</v>
      </c>
      <c r="Q8" s="31">
        <v>59231</v>
      </c>
      <c r="R8" s="31"/>
      <c r="S8" s="31"/>
      <c r="T8" s="31"/>
      <c r="U8" s="32"/>
      <c r="V8" s="32"/>
      <c r="W8" s="32"/>
      <c r="AE8" s="34" t="s">
        <v>16</v>
      </c>
      <c r="AF8" s="6"/>
      <c r="AG8" s="2"/>
      <c r="AH8" s="2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2"/>
      <c r="AT8" s="2"/>
      <c r="AU8" s="2"/>
    </row>
    <row r="9" spans="1:50" ht="19.5" hidden="1" x14ac:dyDescent="0.3">
      <c r="A9" s="35"/>
      <c r="B9" s="2"/>
      <c r="C9" s="30"/>
      <c r="D9" s="30"/>
      <c r="E9" s="30"/>
      <c r="F9" s="30"/>
      <c r="G9" s="30"/>
      <c r="H9" s="30"/>
      <c r="I9" s="31"/>
      <c r="J9" s="31"/>
      <c r="M9" s="31"/>
      <c r="N9" s="31"/>
      <c r="O9" s="31"/>
      <c r="P9" s="31"/>
      <c r="Q9" s="31"/>
      <c r="R9" s="31"/>
      <c r="S9" s="31"/>
      <c r="T9" s="31"/>
      <c r="U9" s="32"/>
      <c r="V9" s="32"/>
      <c r="W9" s="32"/>
      <c r="AE9" s="28"/>
      <c r="AF9" s="6"/>
      <c r="AG9" s="2"/>
      <c r="AH9" s="2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2"/>
      <c r="AT9" s="2"/>
      <c r="AU9" s="2"/>
    </row>
    <row r="10" spans="1:50" ht="19.5" hidden="1" x14ac:dyDescent="0.3">
      <c r="A10" s="35" t="s">
        <v>17</v>
      </c>
      <c r="B10" s="2"/>
      <c r="C10" s="30">
        <f t="shared" ref="C10:J10" si="3">C11+C15</f>
        <v>20823</v>
      </c>
      <c r="D10" s="30">
        <f t="shared" si="3"/>
        <v>25660</v>
      </c>
      <c r="E10" s="30">
        <f t="shared" si="3"/>
        <v>32206</v>
      </c>
      <c r="F10" s="30">
        <f t="shared" si="3"/>
        <v>40326</v>
      </c>
      <c r="G10" s="30">
        <f t="shared" si="3"/>
        <v>40722</v>
      </c>
      <c r="H10" s="30">
        <f t="shared" si="3"/>
        <v>41751</v>
      </c>
      <c r="I10" s="31">
        <f t="shared" si="3"/>
        <v>49035</v>
      </c>
      <c r="J10" s="31">
        <f t="shared" si="3"/>
        <v>50489</v>
      </c>
      <c r="M10" s="31">
        <f>M11+M15</f>
        <v>55592</v>
      </c>
      <c r="N10" s="31">
        <f>N11+N15</f>
        <v>67356</v>
      </c>
      <c r="O10" s="31">
        <f>O11+O15</f>
        <v>65601</v>
      </c>
      <c r="P10" s="31">
        <f>P11+P15</f>
        <v>73278</v>
      </c>
      <c r="Q10" s="31">
        <f>Q11+Q15</f>
        <v>79767</v>
      </c>
      <c r="R10" s="31"/>
      <c r="S10" s="31"/>
      <c r="T10" s="31"/>
      <c r="U10" s="32"/>
      <c r="V10" s="32"/>
      <c r="W10" s="32"/>
      <c r="AE10" s="28" t="s">
        <v>18</v>
      </c>
      <c r="AF10" s="6"/>
      <c r="AG10" s="2"/>
      <c r="AH10" s="2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2"/>
      <c r="AT10" s="2"/>
      <c r="AU10" s="2"/>
    </row>
    <row r="11" spans="1:50" ht="19.5" hidden="1" x14ac:dyDescent="0.3">
      <c r="A11" s="35" t="s">
        <v>19</v>
      </c>
      <c r="B11" s="2"/>
      <c r="C11" s="30">
        <f t="shared" ref="C11:J11" si="4">C12+C13+C14</f>
        <v>17643</v>
      </c>
      <c r="D11" s="30">
        <f t="shared" si="4"/>
        <v>20901</v>
      </c>
      <c r="E11" s="30">
        <f t="shared" si="4"/>
        <v>25857</v>
      </c>
      <c r="F11" s="30">
        <f t="shared" si="4"/>
        <v>32703</v>
      </c>
      <c r="G11" s="30">
        <f t="shared" si="4"/>
        <v>34305</v>
      </c>
      <c r="H11" s="30">
        <f t="shared" si="4"/>
        <v>36006</v>
      </c>
      <c r="I11" s="31">
        <f t="shared" si="4"/>
        <v>39535</v>
      </c>
      <c r="J11" s="31">
        <f t="shared" si="4"/>
        <v>41372</v>
      </c>
      <c r="M11" s="31">
        <f>M12+M13+M14</f>
        <v>42932</v>
      </c>
      <c r="N11" s="31">
        <f>N12+N13+N14</f>
        <v>48823</v>
      </c>
      <c r="O11" s="31">
        <f>O12+O13+O14</f>
        <v>54291</v>
      </c>
      <c r="P11" s="31">
        <f>P12+P13+P14</f>
        <v>57577</v>
      </c>
      <c r="Q11" s="31">
        <f>Q12+Q13+Q14</f>
        <v>59231</v>
      </c>
      <c r="R11" s="31"/>
      <c r="S11" s="31"/>
      <c r="T11" s="31"/>
      <c r="U11" s="32"/>
      <c r="V11" s="32"/>
      <c r="W11" s="32"/>
      <c r="AE11" s="28" t="s">
        <v>20</v>
      </c>
      <c r="AF11" s="6"/>
      <c r="AG11" s="2"/>
      <c r="AH11" s="2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2"/>
      <c r="AT11" s="2"/>
      <c r="AU11" s="2"/>
    </row>
    <row r="12" spans="1:50" ht="19.5" hidden="1" x14ac:dyDescent="0.3">
      <c r="A12" s="36" t="s">
        <v>21</v>
      </c>
      <c r="B12" s="2"/>
      <c r="C12" s="30">
        <v>10833</v>
      </c>
      <c r="D12" s="30">
        <v>12557</v>
      </c>
      <c r="E12" s="30">
        <v>15489</v>
      </c>
      <c r="F12" s="30">
        <v>19161</v>
      </c>
      <c r="G12" s="30">
        <v>20745</v>
      </c>
      <c r="H12" s="30">
        <v>21212</v>
      </c>
      <c r="I12" s="31">
        <v>23659</v>
      </c>
      <c r="J12" s="31">
        <v>25134</v>
      </c>
      <c r="M12" s="31">
        <v>25798</v>
      </c>
      <c r="N12" s="31">
        <v>28336</v>
      </c>
      <c r="O12" s="31">
        <v>30416</v>
      </c>
      <c r="P12" s="31">
        <v>31095</v>
      </c>
      <c r="Q12" s="31">
        <v>30230</v>
      </c>
      <c r="R12" s="31"/>
      <c r="S12" s="31"/>
      <c r="T12" s="31"/>
      <c r="U12" s="32"/>
      <c r="V12" s="32"/>
      <c r="W12" s="32"/>
      <c r="AE12" s="34" t="s">
        <v>22</v>
      </c>
      <c r="AF12" s="6"/>
      <c r="AG12" s="2"/>
      <c r="AH12" s="2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2"/>
      <c r="AT12" s="2"/>
      <c r="AU12" s="2"/>
    </row>
    <row r="13" spans="1:50" ht="19.5" hidden="1" x14ac:dyDescent="0.3">
      <c r="A13" s="37" t="s">
        <v>23</v>
      </c>
      <c r="B13" s="2"/>
      <c r="C13" s="30">
        <v>6040</v>
      </c>
      <c r="D13" s="30">
        <v>7450</v>
      </c>
      <c r="E13" s="30">
        <v>9417</v>
      </c>
      <c r="F13" s="30">
        <v>12269</v>
      </c>
      <c r="G13" s="30">
        <v>12035</v>
      </c>
      <c r="H13" s="30">
        <v>13188</v>
      </c>
      <c r="I13" s="31">
        <v>14078</v>
      </c>
      <c r="J13" s="31">
        <v>13986</v>
      </c>
      <c r="M13" s="31">
        <v>13950</v>
      </c>
      <c r="N13" s="31">
        <v>14519</v>
      </c>
      <c r="O13" s="31">
        <v>17731</v>
      </c>
      <c r="P13" s="31">
        <v>18863</v>
      </c>
      <c r="Q13" s="31">
        <v>18585</v>
      </c>
      <c r="R13" s="31"/>
      <c r="S13" s="31"/>
      <c r="T13" s="31"/>
      <c r="U13" s="32"/>
      <c r="V13" s="32"/>
      <c r="W13" s="32"/>
      <c r="AE13" s="34" t="s">
        <v>24</v>
      </c>
      <c r="AF13" s="6"/>
      <c r="AG13" s="2"/>
      <c r="AH13" s="2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2"/>
      <c r="AT13" s="2"/>
      <c r="AU13" s="2"/>
    </row>
    <row r="14" spans="1:50" ht="19.5" hidden="1" x14ac:dyDescent="0.3">
      <c r="A14" s="37" t="s">
        <v>25</v>
      </c>
      <c r="B14" s="2"/>
      <c r="C14" s="30">
        <v>770</v>
      </c>
      <c r="D14" s="30">
        <v>894</v>
      </c>
      <c r="E14" s="30">
        <v>951</v>
      </c>
      <c r="F14" s="30">
        <v>1273</v>
      </c>
      <c r="G14" s="30">
        <v>1525</v>
      </c>
      <c r="H14" s="30">
        <v>1606</v>
      </c>
      <c r="I14" s="31">
        <v>1798</v>
      </c>
      <c r="J14" s="31">
        <v>2252</v>
      </c>
      <c r="M14" s="31">
        <v>3184</v>
      </c>
      <c r="N14" s="31">
        <v>5968</v>
      </c>
      <c r="O14" s="31">
        <v>6144</v>
      </c>
      <c r="P14" s="31">
        <v>7619</v>
      </c>
      <c r="Q14" s="31">
        <v>10416</v>
      </c>
      <c r="R14" s="31"/>
      <c r="S14" s="31"/>
      <c r="T14" s="31"/>
      <c r="U14" s="32"/>
      <c r="V14" s="32"/>
      <c r="W14" s="32"/>
      <c r="AE14" s="34" t="s">
        <v>26</v>
      </c>
      <c r="AF14" s="6"/>
      <c r="AG14" s="2"/>
      <c r="AH14" s="2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2"/>
      <c r="AT14" s="2"/>
      <c r="AU14" s="2"/>
    </row>
    <row r="15" spans="1:50" ht="19.5" hidden="1" x14ac:dyDescent="0.3">
      <c r="A15" s="35" t="s">
        <v>27</v>
      </c>
      <c r="B15" s="2"/>
      <c r="C15" s="30">
        <f t="shared" ref="C15:J15" si="5">C16+C17+C18</f>
        <v>3180</v>
      </c>
      <c r="D15" s="30">
        <f t="shared" si="5"/>
        <v>4759</v>
      </c>
      <c r="E15" s="30">
        <f t="shared" si="5"/>
        <v>6349</v>
      </c>
      <c r="F15" s="30">
        <f t="shared" si="5"/>
        <v>7623</v>
      </c>
      <c r="G15" s="30">
        <f t="shared" si="5"/>
        <v>6417</v>
      </c>
      <c r="H15" s="30">
        <f t="shared" si="5"/>
        <v>5745</v>
      </c>
      <c r="I15" s="31">
        <f t="shared" si="5"/>
        <v>9500</v>
      </c>
      <c r="J15" s="31">
        <f t="shared" si="5"/>
        <v>9117</v>
      </c>
      <c r="M15" s="31">
        <f>M16+M17+M18</f>
        <v>12660</v>
      </c>
      <c r="N15" s="31">
        <f>N16+N17+N18</f>
        <v>18533</v>
      </c>
      <c r="O15" s="31">
        <f>O16+O17+O18</f>
        <v>11310</v>
      </c>
      <c r="P15" s="31">
        <f>P16+P17+P18</f>
        <v>15701</v>
      </c>
      <c r="Q15" s="31">
        <f>Q16+Q17+Q18</f>
        <v>20536</v>
      </c>
      <c r="R15" s="31"/>
      <c r="S15" s="31"/>
      <c r="T15" s="31"/>
      <c r="U15" s="32"/>
      <c r="V15" s="32"/>
      <c r="W15" s="32"/>
      <c r="AE15" s="28" t="s">
        <v>28</v>
      </c>
      <c r="AF15" s="6"/>
      <c r="AG15" s="2"/>
      <c r="AH15" s="2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2"/>
      <c r="AT15" s="2"/>
      <c r="AU15" s="2"/>
    </row>
    <row r="16" spans="1:50" ht="19.5" hidden="1" x14ac:dyDescent="0.3">
      <c r="A16" s="37" t="s">
        <v>29</v>
      </c>
      <c r="B16" s="2"/>
      <c r="C16" s="30">
        <v>1125</v>
      </c>
      <c r="D16" s="30">
        <v>1646</v>
      </c>
      <c r="E16" s="30">
        <v>1757</v>
      </c>
      <c r="F16" s="30">
        <v>2539</v>
      </c>
      <c r="G16" s="30">
        <v>1830</v>
      </c>
      <c r="H16" s="30">
        <v>799</v>
      </c>
      <c r="I16" s="31">
        <v>855</v>
      </c>
      <c r="J16" s="31">
        <v>557</v>
      </c>
      <c r="M16" s="31">
        <v>572</v>
      </c>
      <c r="N16" s="31">
        <v>667</v>
      </c>
      <c r="O16" s="31">
        <v>828</v>
      </c>
      <c r="P16" s="31">
        <v>993</v>
      </c>
      <c r="Q16" s="31">
        <v>984</v>
      </c>
      <c r="R16" s="31"/>
      <c r="S16" s="31"/>
      <c r="T16" s="31"/>
      <c r="U16" s="32"/>
      <c r="V16" s="32"/>
      <c r="W16" s="32"/>
      <c r="AE16" s="34" t="s">
        <v>30</v>
      </c>
      <c r="AF16" s="6"/>
      <c r="AG16" s="2"/>
      <c r="AH16" s="2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2"/>
      <c r="AT16" s="2"/>
      <c r="AU16" s="2"/>
    </row>
    <row r="17" spans="1:47" ht="19.5" hidden="1" x14ac:dyDescent="0.3">
      <c r="A17" s="37" t="s">
        <v>31</v>
      </c>
      <c r="B17" s="2"/>
      <c r="C17" s="30">
        <v>544</v>
      </c>
      <c r="D17" s="30">
        <v>1021</v>
      </c>
      <c r="E17" s="30">
        <v>1937</v>
      </c>
      <c r="F17" s="30">
        <v>2873</v>
      </c>
      <c r="G17" s="30">
        <v>2767</v>
      </c>
      <c r="H17" s="30">
        <v>3118</v>
      </c>
      <c r="I17" s="31">
        <v>5373</v>
      </c>
      <c r="J17" s="31">
        <v>5216</v>
      </c>
      <c r="M17" s="31">
        <v>7157</v>
      </c>
      <c r="N17" s="31">
        <v>11127</v>
      </c>
      <c r="O17" s="31">
        <v>4684</v>
      </c>
      <c r="P17" s="31">
        <v>6659</v>
      </c>
      <c r="Q17" s="31">
        <v>8522</v>
      </c>
      <c r="R17" s="31"/>
      <c r="S17" s="31"/>
      <c r="T17" s="31"/>
      <c r="U17" s="32"/>
      <c r="V17" s="32"/>
      <c r="W17" s="32"/>
      <c r="AE17" s="34" t="s">
        <v>32</v>
      </c>
      <c r="AF17" s="6"/>
      <c r="AG17" s="2"/>
      <c r="AH17" s="2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2"/>
      <c r="AT17" s="2"/>
      <c r="AU17" s="2"/>
    </row>
    <row r="18" spans="1:47" ht="19.5" hidden="1" x14ac:dyDescent="0.3">
      <c r="A18" s="37" t="s">
        <v>33</v>
      </c>
      <c r="B18" s="2"/>
      <c r="C18" s="30">
        <v>1511</v>
      </c>
      <c r="D18" s="30">
        <v>2092</v>
      </c>
      <c r="E18" s="30">
        <v>2655</v>
      </c>
      <c r="F18" s="30">
        <v>2211</v>
      </c>
      <c r="G18" s="30">
        <v>1820</v>
      </c>
      <c r="H18" s="30">
        <v>1828</v>
      </c>
      <c r="I18" s="31">
        <v>3272</v>
      </c>
      <c r="J18" s="31">
        <v>3344</v>
      </c>
      <c r="M18" s="31">
        <v>4931</v>
      </c>
      <c r="N18" s="31">
        <v>6739</v>
      </c>
      <c r="O18" s="31">
        <v>5798</v>
      </c>
      <c r="P18" s="31">
        <v>8049</v>
      </c>
      <c r="Q18" s="31">
        <v>11030</v>
      </c>
      <c r="R18" s="31"/>
      <c r="S18" s="31"/>
      <c r="T18" s="31"/>
      <c r="U18" s="32"/>
      <c r="V18" s="32"/>
      <c r="W18" s="32"/>
      <c r="AE18" s="34" t="s">
        <v>34</v>
      </c>
      <c r="AF18" s="6"/>
      <c r="AG18" s="2"/>
      <c r="AH18" s="2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2"/>
      <c r="AT18" s="2"/>
      <c r="AU18" s="2"/>
    </row>
    <row r="19" spans="1:47" ht="19.5" hidden="1" x14ac:dyDescent="0.3">
      <c r="A19" s="37"/>
      <c r="B19" s="2"/>
      <c r="C19" s="30"/>
      <c r="D19" s="30"/>
      <c r="E19" s="30"/>
      <c r="F19" s="30"/>
      <c r="G19" s="30"/>
      <c r="H19" s="30"/>
      <c r="I19" s="31"/>
      <c r="J19" s="31"/>
      <c r="M19" s="31"/>
      <c r="N19" s="31"/>
      <c r="O19" s="31"/>
      <c r="P19" s="31"/>
      <c r="Q19" s="31"/>
      <c r="R19" s="31"/>
      <c r="S19" s="31"/>
      <c r="T19" s="31"/>
      <c r="U19" s="32"/>
      <c r="V19" s="32"/>
      <c r="W19" s="32"/>
      <c r="AE19" s="34"/>
      <c r="AF19" s="6"/>
      <c r="AG19" s="2"/>
      <c r="AH19" s="2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2"/>
      <c r="AT19" s="2"/>
      <c r="AU19" s="2"/>
    </row>
    <row r="20" spans="1:47" ht="19.5" hidden="1" x14ac:dyDescent="0.3">
      <c r="A20" s="35" t="s">
        <v>35</v>
      </c>
      <c r="B20" s="2"/>
      <c r="C20" s="30">
        <f t="shared" ref="C20:J20" si="6">C21+C27</f>
        <v>20823</v>
      </c>
      <c r="D20" s="30">
        <f t="shared" si="6"/>
        <v>25660</v>
      </c>
      <c r="E20" s="30">
        <f t="shared" si="6"/>
        <v>32206</v>
      </c>
      <c r="F20" s="30">
        <f t="shared" si="6"/>
        <v>40326</v>
      </c>
      <c r="G20" s="30">
        <f t="shared" si="6"/>
        <v>40722</v>
      </c>
      <c r="H20" s="30">
        <f t="shared" si="6"/>
        <v>41751</v>
      </c>
      <c r="I20" s="31">
        <f t="shared" si="6"/>
        <v>49035</v>
      </c>
      <c r="J20" s="31">
        <f t="shared" si="6"/>
        <v>50489</v>
      </c>
      <c r="M20" s="31">
        <f>M21+M27</f>
        <v>55592</v>
      </c>
      <c r="N20" s="31">
        <f>N21+N27</f>
        <v>67356</v>
      </c>
      <c r="O20" s="31">
        <f>O21+O27</f>
        <v>65601</v>
      </c>
      <c r="P20" s="31">
        <f>P21+P27</f>
        <v>73278</v>
      </c>
      <c r="Q20" s="31">
        <f>Q21+Q27</f>
        <v>79767</v>
      </c>
      <c r="R20" s="31"/>
      <c r="S20" s="31"/>
      <c r="T20" s="31"/>
      <c r="U20" s="32"/>
      <c r="V20" s="32"/>
      <c r="W20" s="32"/>
      <c r="AE20" s="28" t="s">
        <v>36</v>
      </c>
      <c r="AF20" s="6"/>
      <c r="AG20" s="2"/>
      <c r="AH20" s="2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2"/>
      <c r="AT20" s="2"/>
      <c r="AU20" s="2"/>
    </row>
    <row r="21" spans="1:47" ht="19.5" hidden="1" x14ac:dyDescent="0.3">
      <c r="A21" s="35" t="s">
        <v>19</v>
      </c>
      <c r="B21" s="2"/>
      <c r="C21" s="30">
        <f t="shared" ref="C21:J21" si="7">C22+C23+C24+C25+C26</f>
        <v>17643</v>
      </c>
      <c r="D21" s="30">
        <f t="shared" si="7"/>
        <v>20901</v>
      </c>
      <c r="E21" s="30">
        <f t="shared" si="7"/>
        <v>25857</v>
      </c>
      <c r="F21" s="30">
        <f t="shared" si="7"/>
        <v>32703</v>
      </c>
      <c r="G21" s="30">
        <f t="shared" si="7"/>
        <v>34305</v>
      </c>
      <c r="H21" s="30">
        <f t="shared" si="7"/>
        <v>36006</v>
      </c>
      <c r="I21" s="31">
        <f t="shared" si="7"/>
        <v>39535</v>
      </c>
      <c r="J21" s="31">
        <f t="shared" si="7"/>
        <v>41372</v>
      </c>
      <c r="M21" s="31">
        <f>M22+M23+M24+M25+M26</f>
        <v>42932</v>
      </c>
      <c r="N21" s="31">
        <f>N22+N23+N24+N25+N26</f>
        <v>48823</v>
      </c>
      <c r="O21" s="31">
        <f>O22+O23+O24+O25+O26</f>
        <v>54291</v>
      </c>
      <c r="P21" s="31">
        <f>P22+P23+P24+P25+P26</f>
        <v>57577</v>
      </c>
      <c r="Q21" s="31">
        <f>Q22+Q23+Q24+Q25+Q26</f>
        <v>59231</v>
      </c>
      <c r="R21" s="31"/>
      <c r="S21" s="31"/>
      <c r="T21" s="31"/>
      <c r="U21" s="32"/>
      <c r="V21" s="32"/>
      <c r="W21" s="32"/>
      <c r="AE21" s="28" t="s">
        <v>20</v>
      </c>
      <c r="AF21" s="6"/>
      <c r="AG21" s="2"/>
      <c r="AH21" s="2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2"/>
      <c r="AT21" s="2"/>
      <c r="AU21" s="2"/>
    </row>
    <row r="22" spans="1:47" ht="19.5" hidden="1" x14ac:dyDescent="0.3">
      <c r="A22" s="37" t="s">
        <v>37</v>
      </c>
      <c r="B22" s="2"/>
      <c r="C22" s="30">
        <v>5074</v>
      </c>
      <c r="D22" s="30">
        <v>6295</v>
      </c>
      <c r="E22" s="30">
        <v>7827</v>
      </c>
      <c r="F22" s="30">
        <v>9778</v>
      </c>
      <c r="G22" s="30">
        <v>9192</v>
      </c>
      <c r="H22" s="30">
        <v>8740</v>
      </c>
      <c r="I22" s="31">
        <v>9564</v>
      </c>
      <c r="J22" s="31">
        <v>10069</v>
      </c>
      <c r="M22" s="31">
        <v>9160</v>
      </c>
      <c r="N22" s="31">
        <v>8674</v>
      </c>
      <c r="O22" s="31">
        <v>9183</v>
      </c>
      <c r="P22" s="31">
        <v>9081</v>
      </c>
      <c r="Q22" s="31">
        <v>8148</v>
      </c>
      <c r="R22" s="31"/>
      <c r="S22" s="31"/>
      <c r="T22" s="31"/>
      <c r="U22" s="32"/>
      <c r="V22" s="32"/>
      <c r="W22" s="32"/>
      <c r="AE22" s="34" t="s">
        <v>38</v>
      </c>
      <c r="AF22" s="6"/>
      <c r="AG22" s="2"/>
      <c r="AH22" s="2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2"/>
      <c r="AT22" s="2"/>
      <c r="AU22" s="2"/>
    </row>
    <row r="23" spans="1:47" ht="19.5" hidden="1" x14ac:dyDescent="0.3">
      <c r="A23" s="37" t="s">
        <v>39</v>
      </c>
      <c r="B23" s="2"/>
      <c r="C23" s="30">
        <v>7384</v>
      </c>
      <c r="D23" s="30">
        <v>8377</v>
      </c>
      <c r="E23" s="30">
        <v>9885</v>
      </c>
      <c r="F23" s="30">
        <v>11759</v>
      </c>
      <c r="G23" s="30">
        <v>11382</v>
      </c>
      <c r="H23" s="30">
        <v>11431</v>
      </c>
      <c r="I23" s="31">
        <v>12984</v>
      </c>
      <c r="J23" s="31">
        <v>14587</v>
      </c>
      <c r="M23" s="31">
        <v>15035</v>
      </c>
      <c r="N23" s="31">
        <v>18153</v>
      </c>
      <c r="O23" s="31">
        <v>20678</v>
      </c>
      <c r="P23" s="31">
        <v>21558</v>
      </c>
      <c r="Q23" s="31">
        <v>23264</v>
      </c>
      <c r="R23" s="31"/>
      <c r="S23" s="31"/>
      <c r="T23" s="31"/>
      <c r="U23" s="32"/>
      <c r="V23" s="32"/>
      <c r="W23" s="32"/>
      <c r="AE23" s="34" t="s">
        <v>40</v>
      </c>
      <c r="AF23" s="6"/>
      <c r="AG23" s="2"/>
      <c r="AH23" s="2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2"/>
      <c r="AT23" s="2"/>
      <c r="AU23" s="2"/>
    </row>
    <row r="24" spans="1:47" ht="19.5" hidden="1" x14ac:dyDescent="0.3">
      <c r="A24" s="37" t="s">
        <v>31</v>
      </c>
      <c r="B24" s="2"/>
      <c r="C24" s="30">
        <v>3504</v>
      </c>
      <c r="D24" s="30">
        <v>4054</v>
      </c>
      <c r="E24" s="30">
        <v>4630</v>
      </c>
      <c r="F24" s="30">
        <v>5722</v>
      </c>
      <c r="G24" s="30">
        <v>5570</v>
      </c>
      <c r="H24" s="30">
        <v>5043</v>
      </c>
      <c r="I24" s="31">
        <v>4843</v>
      </c>
      <c r="J24" s="31">
        <v>4309</v>
      </c>
      <c r="M24" s="31">
        <v>3640</v>
      </c>
      <c r="N24" s="31">
        <v>3083</v>
      </c>
      <c r="O24" s="31">
        <v>2325</v>
      </c>
      <c r="P24" s="31">
        <v>2346</v>
      </c>
      <c r="Q24" s="31">
        <v>2310</v>
      </c>
      <c r="R24" s="31"/>
      <c r="S24" s="31"/>
      <c r="T24" s="31"/>
      <c r="U24" s="32"/>
      <c r="V24" s="32"/>
      <c r="W24" s="32"/>
      <c r="AE24" s="34" t="s">
        <v>41</v>
      </c>
      <c r="AF24" s="6"/>
      <c r="AG24" s="2"/>
      <c r="AH24" s="2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2"/>
      <c r="AT24" s="2"/>
      <c r="AU24" s="2"/>
    </row>
    <row r="25" spans="1:47" ht="19.5" hidden="1" x14ac:dyDescent="0.3">
      <c r="A25" s="37" t="s">
        <v>42</v>
      </c>
      <c r="B25" s="2"/>
      <c r="C25" s="30">
        <v>5</v>
      </c>
      <c r="D25" s="30">
        <v>48</v>
      </c>
      <c r="E25" s="30">
        <v>217</v>
      </c>
      <c r="F25" s="30">
        <v>712</v>
      </c>
      <c r="G25" s="30">
        <v>3321</v>
      </c>
      <c r="H25" s="30">
        <v>5226</v>
      </c>
      <c r="I25" s="31">
        <v>5877</v>
      </c>
      <c r="J25" s="31">
        <v>6683</v>
      </c>
      <c r="M25" s="31">
        <v>9316</v>
      </c>
      <c r="N25" s="31">
        <v>12623</v>
      </c>
      <c r="O25" s="31">
        <v>13788</v>
      </c>
      <c r="P25" s="31">
        <v>14186</v>
      </c>
      <c r="Q25" s="31">
        <v>14780</v>
      </c>
      <c r="R25" s="31"/>
      <c r="S25" s="31"/>
      <c r="T25" s="31"/>
      <c r="U25" s="32"/>
      <c r="V25" s="32"/>
      <c r="W25" s="32"/>
      <c r="AE25" s="34" t="s">
        <v>43</v>
      </c>
      <c r="AF25" s="6"/>
      <c r="AG25" s="2"/>
      <c r="AH25" s="2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2"/>
      <c r="AT25" s="2"/>
      <c r="AU25" s="2"/>
    </row>
    <row r="26" spans="1:47" ht="19.5" hidden="1" x14ac:dyDescent="0.3">
      <c r="A26" s="37" t="s">
        <v>44</v>
      </c>
      <c r="B26" s="2"/>
      <c r="C26" s="30">
        <v>1676</v>
      </c>
      <c r="D26" s="30">
        <v>2127</v>
      </c>
      <c r="E26" s="30">
        <v>3298</v>
      </c>
      <c r="F26" s="30">
        <v>4732</v>
      </c>
      <c r="G26" s="30">
        <v>4840</v>
      </c>
      <c r="H26" s="30">
        <v>5566</v>
      </c>
      <c r="I26" s="31">
        <v>6267</v>
      </c>
      <c r="J26" s="31">
        <v>5724</v>
      </c>
      <c r="M26" s="31">
        <v>5781</v>
      </c>
      <c r="N26" s="31">
        <v>6290</v>
      </c>
      <c r="O26" s="31">
        <v>8317</v>
      </c>
      <c r="P26" s="31">
        <v>10406</v>
      </c>
      <c r="Q26" s="31">
        <v>10729</v>
      </c>
      <c r="R26" s="31"/>
      <c r="S26" s="31"/>
      <c r="T26" s="31"/>
      <c r="U26" s="32"/>
      <c r="V26" s="32"/>
      <c r="W26" s="32"/>
      <c r="AE26" s="34" t="s">
        <v>45</v>
      </c>
      <c r="AF26" s="6"/>
      <c r="AG26" s="2"/>
      <c r="AH26" s="2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2"/>
      <c r="AT26" s="2"/>
      <c r="AU26" s="2"/>
    </row>
    <row r="27" spans="1:47" ht="19.5" hidden="1" x14ac:dyDescent="0.3">
      <c r="A27" s="35" t="s">
        <v>27</v>
      </c>
      <c r="B27" s="2"/>
      <c r="C27" s="30">
        <f>C28+C29</f>
        <v>3180</v>
      </c>
      <c r="D27" s="30">
        <v>4759</v>
      </c>
      <c r="E27" s="30">
        <v>6349</v>
      </c>
      <c r="F27" s="30">
        <v>7623</v>
      </c>
      <c r="G27" s="30">
        <v>6417</v>
      </c>
      <c r="H27" s="30">
        <v>5745</v>
      </c>
      <c r="I27" s="31">
        <v>9500</v>
      </c>
      <c r="J27" s="31">
        <f>J28+J29</f>
        <v>9117</v>
      </c>
      <c r="M27" s="31">
        <f>M28+M29</f>
        <v>12660</v>
      </c>
      <c r="N27" s="31">
        <f>N28+N29</f>
        <v>18533</v>
      </c>
      <c r="O27" s="31">
        <f>O28+O29</f>
        <v>11310</v>
      </c>
      <c r="P27" s="31">
        <f>P28+P29</f>
        <v>15701</v>
      </c>
      <c r="Q27" s="31">
        <f>Q28+Q29</f>
        <v>20536</v>
      </c>
      <c r="R27" s="31"/>
      <c r="S27" s="31"/>
      <c r="T27" s="31"/>
      <c r="U27" s="32"/>
      <c r="V27" s="32"/>
      <c r="W27" s="32"/>
      <c r="AE27" s="28" t="s">
        <v>28</v>
      </c>
      <c r="AF27" s="6"/>
      <c r="AG27" s="2"/>
      <c r="AH27" s="2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2"/>
      <c r="AT27" s="2"/>
      <c r="AU27" s="2"/>
    </row>
    <row r="28" spans="1:47" ht="19.5" hidden="1" x14ac:dyDescent="0.3">
      <c r="A28" s="37" t="s">
        <v>46</v>
      </c>
      <c r="B28" s="2"/>
      <c r="C28" s="30">
        <v>1006</v>
      </c>
      <c r="D28" s="30">
        <v>1495</v>
      </c>
      <c r="E28" s="30">
        <v>2673</v>
      </c>
      <c r="F28" s="30">
        <v>3725</v>
      </c>
      <c r="G28" s="30">
        <v>2950</v>
      </c>
      <c r="H28" s="30">
        <v>1841</v>
      </c>
      <c r="I28" s="31">
        <v>3845</v>
      </c>
      <c r="J28" s="31">
        <v>4144</v>
      </c>
      <c r="M28" s="31">
        <v>6490</v>
      </c>
      <c r="N28" s="31">
        <v>9526</v>
      </c>
      <c r="O28" s="31">
        <v>2901</v>
      </c>
      <c r="P28" s="31">
        <v>4263</v>
      </c>
      <c r="Q28" s="31">
        <v>5037</v>
      </c>
      <c r="R28" s="31"/>
      <c r="S28" s="31"/>
      <c r="T28" s="31"/>
      <c r="U28" s="32"/>
      <c r="V28" s="32"/>
      <c r="W28" s="32"/>
      <c r="AE28" s="34" t="s">
        <v>47</v>
      </c>
      <c r="AF28" s="6"/>
      <c r="AG28" s="2"/>
      <c r="AH28" s="2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2"/>
      <c r="AT28" s="2"/>
      <c r="AU28" s="2"/>
    </row>
    <row r="29" spans="1:47" ht="19.5" hidden="1" x14ac:dyDescent="0.3">
      <c r="A29" s="37" t="s">
        <v>48</v>
      </c>
      <c r="B29" s="2"/>
      <c r="C29" s="30">
        <v>2174</v>
      </c>
      <c r="D29" s="30">
        <v>3264</v>
      </c>
      <c r="E29" s="30">
        <v>3676</v>
      </c>
      <c r="F29" s="30">
        <v>3898</v>
      </c>
      <c r="G29" s="30">
        <v>3467</v>
      </c>
      <c r="H29" s="30">
        <v>3904</v>
      </c>
      <c r="I29" s="31">
        <v>5655</v>
      </c>
      <c r="J29" s="31">
        <v>4973</v>
      </c>
      <c r="M29" s="31">
        <v>6170</v>
      </c>
      <c r="N29" s="31">
        <v>9007</v>
      </c>
      <c r="O29" s="31">
        <v>8409</v>
      </c>
      <c r="P29" s="31">
        <v>11438</v>
      </c>
      <c r="Q29" s="31">
        <v>15499</v>
      </c>
      <c r="R29" s="31"/>
      <c r="S29" s="31"/>
      <c r="T29" s="31"/>
      <c r="U29" s="32"/>
      <c r="V29" s="32"/>
      <c r="W29" s="32"/>
      <c r="AE29" s="34" t="s">
        <v>49</v>
      </c>
      <c r="AF29" s="6"/>
      <c r="AG29" s="2"/>
      <c r="AH29" s="2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2"/>
      <c r="AT29" s="2"/>
      <c r="AU29" s="2"/>
    </row>
    <row r="30" spans="1:47" ht="19.5" hidden="1" x14ac:dyDescent="0.3">
      <c r="A30" s="37"/>
      <c r="B30" s="2"/>
      <c r="C30" s="30"/>
      <c r="D30" s="30"/>
      <c r="E30" s="30"/>
      <c r="F30" s="30"/>
      <c r="G30" s="30"/>
      <c r="H30" s="30"/>
      <c r="I30" s="31"/>
      <c r="J30" s="31"/>
      <c r="M30" s="31"/>
      <c r="N30" s="31"/>
      <c r="O30" s="31"/>
      <c r="P30" s="31"/>
      <c r="Q30" s="31"/>
      <c r="R30" s="31"/>
      <c r="S30" s="31"/>
      <c r="T30" s="31"/>
      <c r="U30" s="32"/>
      <c r="V30" s="32"/>
      <c r="W30" s="32"/>
      <c r="AE30" s="34"/>
      <c r="AF30" s="6"/>
      <c r="AG30" s="2"/>
      <c r="AH30" s="2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2"/>
      <c r="AT30" s="2"/>
      <c r="AU30" s="2"/>
    </row>
    <row r="31" spans="1:47" ht="19.5" hidden="1" x14ac:dyDescent="0.3">
      <c r="A31" s="35" t="s">
        <v>50</v>
      </c>
      <c r="B31" s="2"/>
      <c r="C31" s="30">
        <f t="shared" ref="C31:J31" si="8">C32+C38</f>
        <v>20823</v>
      </c>
      <c r="D31" s="30">
        <f t="shared" si="8"/>
        <v>25660</v>
      </c>
      <c r="E31" s="30">
        <f t="shared" si="8"/>
        <v>32206</v>
      </c>
      <c r="F31" s="30">
        <f t="shared" si="8"/>
        <v>40326</v>
      </c>
      <c r="G31" s="30">
        <f t="shared" si="8"/>
        <v>40722</v>
      </c>
      <c r="H31" s="30">
        <f t="shared" si="8"/>
        <v>41751</v>
      </c>
      <c r="I31" s="31">
        <f t="shared" si="8"/>
        <v>49035</v>
      </c>
      <c r="J31" s="31">
        <f t="shared" si="8"/>
        <v>50489</v>
      </c>
      <c r="M31" s="31">
        <f>M32+M38</f>
        <v>55592</v>
      </c>
      <c r="N31" s="31">
        <f>N32+N38</f>
        <v>67356</v>
      </c>
      <c r="O31" s="31">
        <f>O32+O38</f>
        <v>65601</v>
      </c>
      <c r="P31" s="31">
        <f>P32+P38</f>
        <v>73278</v>
      </c>
      <c r="Q31" s="31">
        <f>Q32+Q38</f>
        <v>79767</v>
      </c>
      <c r="R31" s="31"/>
      <c r="S31" s="31"/>
      <c r="T31" s="31"/>
      <c r="U31" s="32"/>
      <c r="V31" s="32"/>
      <c r="W31" s="32"/>
      <c r="AE31" s="28" t="s">
        <v>51</v>
      </c>
      <c r="AF31" s="6"/>
      <c r="AG31" s="2"/>
      <c r="AH31" s="2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2"/>
      <c r="AT31" s="2"/>
      <c r="AU31" s="2"/>
    </row>
    <row r="32" spans="1:47" ht="19.5" hidden="1" x14ac:dyDescent="0.3">
      <c r="A32" s="35" t="s">
        <v>19</v>
      </c>
      <c r="B32" s="2"/>
      <c r="C32" s="30">
        <f t="shared" ref="C32:J32" si="9">SUM(C33:C37)</f>
        <v>17643</v>
      </c>
      <c r="D32" s="30">
        <f t="shared" si="9"/>
        <v>20901</v>
      </c>
      <c r="E32" s="30">
        <f t="shared" si="9"/>
        <v>25857</v>
      </c>
      <c r="F32" s="30">
        <f t="shared" si="9"/>
        <v>32703</v>
      </c>
      <c r="G32" s="30">
        <f t="shared" si="9"/>
        <v>34305</v>
      </c>
      <c r="H32" s="30">
        <f t="shared" si="9"/>
        <v>36006</v>
      </c>
      <c r="I32" s="31">
        <f t="shared" si="9"/>
        <v>39535</v>
      </c>
      <c r="J32" s="31">
        <f t="shared" si="9"/>
        <v>41372</v>
      </c>
      <c r="M32" s="31">
        <f>SUM(M33:M37)</f>
        <v>42932</v>
      </c>
      <c r="N32" s="31">
        <f>SUM(N33:N37)</f>
        <v>48823</v>
      </c>
      <c r="O32" s="31">
        <f>SUM(O33:O37)</f>
        <v>54291</v>
      </c>
      <c r="P32" s="31">
        <f>SUM(P33:P37)</f>
        <v>57577</v>
      </c>
      <c r="Q32" s="31">
        <f>SUM(Q33:Q37)</f>
        <v>59231</v>
      </c>
      <c r="R32" s="31"/>
      <c r="S32" s="31"/>
      <c r="T32" s="31"/>
      <c r="U32" s="32"/>
      <c r="V32" s="32"/>
      <c r="W32" s="32"/>
      <c r="AE32" s="28" t="s">
        <v>20</v>
      </c>
      <c r="AF32" s="6"/>
      <c r="AG32" s="2"/>
      <c r="AH32" s="2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2"/>
      <c r="AT32" s="2"/>
      <c r="AU32" s="2"/>
    </row>
    <row r="33" spans="1:50" ht="19.5" hidden="1" x14ac:dyDescent="0.3">
      <c r="A33" s="37" t="s">
        <v>52</v>
      </c>
      <c r="B33" s="2"/>
      <c r="C33" s="30">
        <v>10061</v>
      </c>
      <c r="D33" s="30">
        <v>12409</v>
      </c>
      <c r="E33" s="30">
        <v>15749</v>
      </c>
      <c r="F33" s="30">
        <v>19775</v>
      </c>
      <c r="G33" s="30">
        <v>19109</v>
      </c>
      <c r="H33" s="30">
        <v>18929</v>
      </c>
      <c r="I33" s="31">
        <v>21116</v>
      </c>
      <c r="J33" s="31">
        <v>22815</v>
      </c>
      <c r="M33" s="31">
        <v>21819</v>
      </c>
      <c r="N33" s="31">
        <v>21760</v>
      </c>
      <c r="O33" s="31">
        <v>25219</v>
      </c>
      <c r="P33" s="31">
        <v>23598</v>
      </c>
      <c r="Q33" s="31">
        <v>22099</v>
      </c>
      <c r="R33" s="31"/>
      <c r="S33" s="31"/>
      <c r="T33" s="31"/>
      <c r="U33" s="32"/>
      <c r="V33" s="32"/>
      <c r="W33" s="32"/>
      <c r="AE33" s="34" t="s">
        <v>53</v>
      </c>
      <c r="AF33" s="6"/>
      <c r="AG33" s="2"/>
      <c r="AH33" s="2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2"/>
      <c r="AT33" s="2"/>
      <c r="AU33" s="2"/>
    </row>
    <row r="34" spans="1:50" ht="19.5" hidden="1" x14ac:dyDescent="0.3">
      <c r="A34" s="37" t="s">
        <v>54</v>
      </c>
      <c r="B34" s="2"/>
      <c r="C34" s="30"/>
      <c r="D34" s="30"/>
      <c r="E34" s="30"/>
      <c r="F34" s="30"/>
      <c r="G34" s="30"/>
      <c r="H34" s="30"/>
      <c r="I34" s="31"/>
      <c r="J34" s="31"/>
      <c r="M34" s="31"/>
      <c r="N34" s="31"/>
      <c r="O34" s="31"/>
      <c r="P34" s="31"/>
      <c r="Q34" s="31"/>
      <c r="R34" s="31"/>
      <c r="S34" s="31"/>
      <c r="T34" s="31"/>
      <c r="U34" s="32"/>
      <c r="V34" s="32"/>
      <c r="W34" s="32"/>
      <c r="AE34" s="34"/>
      <c r="AF34" s="6"/>
      <c r="AG34" s="2"/>
      <c r="AH34" s="2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2"/>
      <c r="AT34" s="2"/>
      <c r="AU34" s="2"/>
    </row>
    <row r="35" spans="1:50" ht="19.5" hidden="1" x14ac:dyDescent="0.3">
      <c r="A35" s="37" t="s">
        <v>55</v>
      </c>
      <c r="B35" s="2"/>
      <c r="C35" s="30">
        <f>3504+5</f>
        <v>3509</v>
      </c>
      <c r="D35" s="30">
        <f>4054+48</f>
        <v>4102</v>
      </c>
      <c r="E35" s="30">
        <f>4630+217</f>
        <v>4847</v>
      </c>
      <c r="F35" s="30">
        <f>5722+712</f>
        <v>6434</v>
      </c>
      <c r="G35" s="30">
        <f>5570+3321</f>
        <v>8891</v>
      </c>
      <c r="H35" s="30">
        <f>5043+5226</f>
        <v>10269</v>
      </c>
      <c r="I35" s="31">
        <f>4843+5877</f>
        <v>10720</v>
      </c>
      <c r="J35" s="31">
        <f>4309+6683</f>
        <v>10992</v>
      </c>
      <c r="M35" s="31">
        <f>3640+9316</f>
        <v>12956</v>
      </c>
      <c r="N35" s="31">
        <f>3083+12623</f>
        <v>15706</v>
      </c>
      <c r="O35" s="31">
        <f>2325+13788</f>
        <v>16113</v>
      </c>
      <c r="P35" s="31">
        <f>2346+14186</f>
        <v>16532</v>
      </c>
      <c r="Q35" s="31">
        <f>2310+14780</f>
        <v>17090</v>
      </c>
      <c r="R35" s="31"/>
      <c r="S35" s="31"/>
      <c r="T35" s="31"/>
      <c r="U35" s="32"/>
      <c r="V35" s="32"/>
      <c r="W35" s="32"/>
      <c r="AE35" s="34" t="s">
        <v>56</v>
      </c>
      <c r="AF35" s="6"/>
      <c r="AG35" s="2"/>
      <c r="AH35" s="2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2"/>
      <c r="AT35" s="2"/>
      <c r="AU35" s="2"/>
    </row>
    <row r="36" spans="1:50" ht="19.5" hidden="1" x14ac:dyDescent="0.3">
      <c r="A36" s="37" t="s">
        <v>57</v>
      </c>
      <c r="B36" s="2"/>
      <c r="C36" s="30">
        <v>2404</v>
      </c>
      <c r="D36" s="30">
        <v>2005</v>
      </c>
      <c r="E36" s="30">
        <v>1624</v>
      </c>
      <c r="F36" s="30">
        <v>1139</v>
      </c>
      <c r="G36" s="30">
        <v>503</v>
      </c>
      <c r="H36" s="30">
        <v>66</v>
      </c>
      <c r="I36" s="31">
        <v>12</v>
      </c>
      <c r="J36" s="31">
        <v>11</v>
      </c>
      <c r="M36" s="31">
        <v>10</v>
      </c>
      <c r="N36" s="31">
        <v>8</v>
      </c>
      <c r="O36" s="31">
        <v>9</v>
      </c>
      <c r="P36" s="31">
        <v>9</v>
      </c>
      <c r="Q36" s="31">
        <v>9</v>
      </c>
      <c r="R36" s="31"/>
      <c r="S36" s="31"/>
      <c r="T36" s="31"/>
      <c r="U36" s="32"/>
      <c r="V36" s="32"/>
      <c r="W36" s="32"/>
      <c r="AE36" s="34" t="s">
        <v>58</v>
      </c>
      <c r="AF36" s="6"/>
      <c r="AG36" s="2"/>
      <c r="AH36" s="2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2"/>
      <c r="AT36" s="2"/>
      <c r="AU36" s="2"/>
    </row>
    <row r="37" spans="1:50" ht="19.5" hidden="1" x14ac:dyDescent="0.3">
      <c r="A37" s="37" t="s">
        <v>59</v>
      </c>
      <c r="B37" s="2"/>
      <c r="C37" s="30">
        <v>1669</v>
      </c>
      <c r="D37" s="30">
        <v>2385</v>
      </c>
      <c r="E37" s="30">
        <v>3637</v>
      </c>
      <c r="F37" s="30">
        <v>5355</v>
      </c>
      <c r="G37" s="30">
        <v>5802</v>
      </c>
      <c r="H37" s="30">
        <v>6742</v>
      </c>
      <c r="I37" s="31">
        <v>7687</v>
      </c>
      <c r="J37" s="31">
        <v>7554</v>
      </c>
      <c r="M37" s="31">
        <v>8147</v>
      </c>
      <c r="N37" s="31">
        <v>11349</v>
      </c>
      <c r="O37" s="31">
        <v>12950</v>
      </c>
      <c r="P37" s="31">
        <v>17438</v>
      </c>
      <c r="Q37" s="31">
        <v>20033</v>
      </c>
      <c r="R37" s="31"/>
      <c r="S37" s="31"/>
      <c r="T37" s="31"/>
      <c r="U37" s="32"/>
      <c r="V37" s="32"/>
      <c r="W37" s="32"/>
      <c r="AE37" s="34" t="s">
        <v>60</v>
      </c>
      <c r="AF37" s="6"/>
      <c r="AG37" s="2"/>
      <c r="AH37" s="2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2"/>
      <c r="AT37" s="2"/>
      <c r="AU37" s="2"/>
    </row>
    <row r="38" spans="1:50" ht="19.5" hidden="1" x14ac:dyDescent="0.3">
      <c r="A38" s="35" t="s">
        <v>27</v>
      </c>
      <c r="B38" s="2"/>
      <c r="C38" s="30">
        <v>3180</v>
      </c>
      <c r="D38" s="30">
        <v>4759</v>
      </c>
      <c r="E38" s="30">
        <v>6349</v>
      </c>
      <c r="F38" s="30">
        <v>7623</v>
      </c>
      <c r="G38" s="30">
        <v>6417</v>
      </c>
      <c r="H38" s="30">
        <v>5745</v>
      </c>
      <c r="I38" s="31">
        <v>9500</v>
      </c>
      <c r="J38" s="31">
        <f>J39+J40</f>
        <v>9117</v>
      </c>
      <c r="M38" s="31">
        <f>M39+M40</f>
        <v>12660</v>
      </c>
      <c r="N38" s="31">
        <f>N39+N40</f>
        <v>18533</v>
      </c>
      <c r="O38" s="31">
        <f>O39+O40</f>
        <v>11310</v>
      </c>
      <c r="P38" s="31">
        <f>P39+P40</f>
        <v>15701</v>
      </c>
      <c r="Q38" s="31">
        <f>Q39+Q40</f>
        <v>20536</v>
      </c>
      <c r="R38" s="31"/>
      <c r="S38" s="31"/>
      <c r="T38" s="31"/>
      <c r="U38" s="32"/>
      <c r="V38" s="32"/>
      <c r="W38" s="32"/>
      <c r="AE38" s="28" t="s">
        <v>28</v>
      </c>
      <c r="AF38" s="6"/>
      <c r="AG38" s="2"/>
      <c r="AH38" s="2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2"/>
      <c r="AT38" s="2"/>
      <c r="AU38" s="2"/>
    </row>
    <row r="39" spans="1:50" ht="19.5" hidden="1" x14ac:dyDescent="0.3">
      <c r="A39" s="36" t="s">
        <v>61</v>
      </c>
      <c r="B39" s="2"/>
      <c r="C39" s="30">
        <v>2123</v>
      </c>
      <c r="D39" s="30">
        <v>3197</v>
      </c>
      <c r="E39" s="30">
        <v>4363</v>
      </c>
      <c r="F39" s="30">
        <v>5004</v>
      </c>
      <c r="G39" s="30">
        <v>3984</v>
      </c>
      <c r="H39" s="30">
        <v>2950</v>
      </c>
      <c r="I39" s="31">
        <v>5524</v>
      </c>
      <c r="J39" s="31">
        <v>6134</v>
      </c>
      <c r="M39" s="31">
        <v>10065</v>
      </c>
      <c r="N39" s="31">
        <v>15436</v>
      </c>
      <c r="O39" s="31">
        <v>8044</v>
      </c>
      <c r="P39" s="31">
        <v>11230</v>
      </c>
      <c r="Q39" s="31">
        <v>15013</v>
      </c>
      <c r="R39" s="31"/>
      <c r="S39" s="31"/>
      <c r="T39" s="31"/>
      <c r="U39" s="32"/>
      <c r="V39" s="32"/>
      <c r="W39" s="32"/>
      <c r="AE39" s="34" t="s">
        <v>62</v>
      </c>
      <c r="AF39" s="6"/>
      <c r="AG39" s="2"/>
      <c r="AH39" s="2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2"/>
      <c r="AT39" s="2"/>
      <c r="AU39" s="2"/>
    </row>
    <row r="40" spans="1:50" ht="19.5" hidden="1" x14ac:dyDescent="0.3">
      <c r="A40" s="38" t="s">
        <v>63</v>
      </c>
      <c r="B40" s="16"/>
      <c r="C40" s="39">
        <v>1057</v>
      </c>
      <c r="D40" s="39">
        <v>1562</v>
      </c>
      <c r="E40" s="39">
        <v>1986</v>
      </c>
      <c r="F40" s="39">
        <v>2619</v>
      </c>
      <c r="G40" s="39">
        <v>2433</v>
      </c>
      <c r="H40" s="39">
        <v>2795</v>
      </c>
      <c r="I40" s="40">
        <v>3976</v>
      </c>
      <c r="J40" s="40">
        <v>2983</v>
      </c>
      <c r="K40" s="9"/>
      <c r="L40" s="9"/>
      <c r="M40" s="40">
        <v>2595</v>
      </c>
      <c r="N40" s="40">
        <v>3097</v>
      </c>
      <c r="O40" s="40">
        <v>3266</v>
      </c>
      <c r="P40" s="40">
        <v>4471</v>
      </c>
      <c r="Q40" s="40">
        <v>5523</v>
      </c>
      <c r="R40" s="30"/>
      <c r="S40" s="30"/>
      <c r="T40" s="30"/>
      <c r="U40" s="41"/>
      <c r="V40" s="41"/>
      <c r="W40" s="41"/>
      <c r="X40" s="10"/>
      <c r="Y40" s="10"/>
      <c r="Z40" s="10"/>
      <c r="AA40" s="10"/>
      <c r="AB40" s="10"/>
      <c r="AC40" s="10"/>
      <c r="AD40" s="10"/>
      <c r="AE40" s="42" t="s">
        <v>64</v>
      </c>
      <c r="AF40" s="6"/>
      <c r="AG40" s="2"/>
      <c r="AH40" s="2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2"/>
      <c r="AT40" s="2"/>
      <c r="AU40" s="2"/>
    </row>
    <row r="41" spans="1:50" ht="19.5" hidden="1" x14ac:dyDescent="0.3">
      <c r="A41" s="2" t="s">
        <v>65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43"/>
      <c r="Q41" s="43"/>
      <c r="R41" s="43"/>
      <c r="S41" s="43"/>
      <c r="T41" s="43"/>
      <c r="U41" s="44"/>
      <c r="V41" s="44"/>
      <c r="W41" s="44"/>
      <c r="X41" s="43"/>
      <c r="Y41" s="43"/>
      <c r="Z41" s="43"/>
      <c r="AA41" s="43"/>
      <c r="AB41" s="43"/>
      <c r="AC41" s="43"/>
      <c r="AD41" s="43"/>
      <c r="AF41" s="45"/>
      <c r="AH41" s="6"/>
      <c r="AI41" s="6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6"/>
      <c r="AU41" s="6"/>
      <c r="AV41" s="2"/>
      <c r="AW41" s="2"/>
      <c r="AX41" s="2"/>
    </row>
    <row r="42" spans="1:50" ht="22.5" customHeight="1" x14ac:dyDescent="0.3">
      <c r="A42" s="1" t="s">
        <v>0</v>
      </c>
      <c r="D42" s="14"/>
      <c r="E42" s="14"/>
      <c r="F42" s="14"/>
      <c r="G42" s="14"/>
      <c r="H42" s="14"/>
      <c r="I42" s="14"/>
      <c r="J42" s="2"/>
      <c r="K42" s="2"/>
      <c r="L42" s="2"/>
      <c r="M42" s="2"/>
      <c r="AE42" s="46" t="s">
        <v>1</v>
      </c>
      <c r="AF42" s="5"/>
    </row>
    <row r="43" spans="1:50" ht="22.5" x14ac:dyDescent="0.3">
      <c r="A43" s="47" t="s">
        <v>2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14"/>
      <c r="R43" s="14"/>
      <c r="S43" s="14"/>
      <c r="T43" s="14"/>
      <c r="U43" s="48"/>
      <c r="V43" s="48"/>
      <c r="W43" s="48"/>
      <c r="X43" s="14"/>
      <c r="Y43" s="14"/>
      <c r="Z43" s="14"/>
      <c r="AA43" s="14"/>
      <c r="AB43" s="14"/>
      <c r="AC43" s="14"/>
      <c r="AD43" s="14"/>
      <c r="AE43" s="12" t="s">
        <v>66</v>
      </c>
      <c r="AF43" s="12"/>
      <c r="AG43" s="10"/>
      <c r="AH43" s="6"/>
      <c r="AI43" s="6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</row>
    <row r="44" spans="1:50" ht="19.5" x14ac:dyDescent="0.3">
      <c r="A44" s="49"/>
      <c r="B44" s="20"/>
      <c r="C44" s="20"/>
      <c r="D44" s="102"/>
      <c r="E44" s="102"/>
      <c r="F44" s="102"/>
      <c r="G44" s="102"/>
      <c r="H44" s="51"/>
      <c r="I44" s="20"/>
      <c r="J44" s="20"/>
      <c r="K44" s="50"/>
      <c r="L44" s="50"/>
      <c r="M44" s="20"/>
      <c r="N44" s="103"/>
      <c r="O44" s="51"/>
      <c r="P44" s="20"/>
      <c r="Q44" s="20"/>
      <c r="R44" s="20"/>
      <c r="S44" s="20"/>
      <c r="T44" s="20"/>
      <c r="U44" s="21"/>
      <c r="V44" s="21"/>
      <c r="W44" s="21"/>
      <c r="X44" s="20"/>
      <c r="Y44" s="20"/>
      <c r="Z44" s="20"/>
      <c r="AA44" s="20"/>
      <c r="AB44" s="20"/>
      <c r="AC44" s="20"/>
      <c r="AD44" s="20"/>
      <c r="AE44" s="52"/>
      <c r="AF44" s="10"/>
      <c r="AG44" s="14"/>
      <c r="AH44" s="10"/>
    </row>
    <row r="45" spans="1:50" s="10" customFormat="1" ht="21.75" x14ac:dyDescent="0.3">
      <c r="A45" s="15"/>
      <c r="D45" s="12"/>
      <c r="E45" s="12"/>
      <c r="F45" s="12"/>
      <c r="G45" s="12"/>
      <c r="H45" s="14"/>
      <c r="K45" s="12">
        <v>1996</v>
      </c>
      <c r="L45" s="12">
        <v>1997</v>
      </c>
      <c r="M45" s="53">
        <v>1998</v>
      </c>
      <c r="N45" s="54">
        <v>1999</v>
      </c>
      <c r="O45" s="54">
        <v>2000</v>
      </c>
      <c r="P45" s="54">
        <v>2001</v>
      </c>
      <c r="Q45" s="54">
        <v>2002</v>
      </c>
      <c r="R45" s="54">
        <v>2003</v>
      </c>
      <c r="S45" s="54">
        <v>2004</v>
      </c>
      <c r="T45" s="54">
        <v>2005</v>
      </c>
      <c r="U45" s="55">
        <v>2006</v>
      </c>
      <c r="V45" s="55">
        <v>2007</v>
      </c>
      <c r="W45" s="55">
        <v>2008</v>
      </c>
      <c r="X45" s="55">
        <v>2009</v>
      </c>
      <c r="Y45" s="55">
        <v>2010</v>
      </c>
      <c r="Z45" s="55">
        <v>2011</v>
      </c>
      <c r="AA45" s="55">
        <v>2012</v>
      </c>
      <c r="AB45" s="55" t="s">
        <v>135</v>
      </c>
      <c r="AC45" s="55" t="s">
        <v>136</v>
      </c>
      <c r="AD45" s="55" t="s">
        <v>137</v>
      </c>
      <c r="AE45" s="56"/>
      <c r="AF45" s="57"/>
      <c r="AG45" s="14"/>
    </row>
    <row r="46" spans="1:50" ht="21.75" x14ac:dyDescent="0.3">
      <c r="A46" s="58"/>
      <c r="B46" s="9"/>
      <c r="C46" s="9"/>
      <c r="D46" s="8"/>
      <c r="E46" s="8"/>
      <c r="F46" s="8"/>
      <c r="G46" s="8"/>
      <c r="H46" s="8"/>
      <c r="I46" s="9"/>
      <c r="J46" s="9"/>
      <c r="K46" s="9"/>
      <c r="L46" s="9"/>
      <c r="M46" s="59"/>
      <c r="N46" s="59"/>
      <c r="O46" s="60"/>
      <c r="P46" s="61"/>
      <c r="Q46" s="60"/>
      <c r="R46" s="60"/>
      <c r="S46" s="60"/>
      <c r="T46" s="60"/>
      <c r="U46" s="62"/>
      <c r="V46" s="62"/>
      <c r="W46" s="62"/>
      <c r="X46" s="63"/>
      <c r="Y46" s="63"/>
      <c r="Z46" s="63"/>
      <c r="AA46" s="63"/>
      <c r="AB46" s="63"/>
      <c r="AC46" s="63"/>
      <c r="AD46" s="63"/>
      <c r="AE46" s="64"/>
      <c r="AF46" s="65"/>
      <c r="AG46" s="14"/>
      <c r="AH46" s="10"/>
    </row>
    <row r="47" spans="1:50" ht="19.5" x14ac:dyDescent="0.3">
      <c r="A47" s="49"/>
      <c r="B47" s="20"/>
      <c r="C47" s="20"/>
      <c r="D47" s="107"/>
      <c r="E47" s="107"/>
      <c r="F47" s="107"/>
      <c r="G47" s="107"/>
      <c r="H47" s="107"/>
      <c r="I47" s="20"/>
      <c r="J47" s="20"/>
      <c r="K47" s="51"/>
      <c r="L47" s="51"/>
      <c r="M47" s="51"/>
      <c r="N47" s="51"/>
      <c r="O47" s="20"/>
      <c r="P47" s="20"/>
      <c r="Q47" s="20"/>
      <c r="R47" s="20"/>
      <c r="S47" s="20"/>
      <c r="T47" s="20"/>
      <c r="U47" s="108"/>
      <c r="V47" s="21"/>
      <c r="W47" s="21"/>
      <c r="X47" s="20"/>
      <c r="Y47" s="20"/>
      <c r="Z47" s="20"/>
      <c r="AA47" s="20"/>
      <c r="AB47" s="20"/>
      <c r="AC47" s="20"/>
      <c r="AD47" s="20"/>
      <c r="AE47" s="52"/>
      <c r="AF47" s="10"/>
      <c r="AG47" s="14"/>
      <c r="AH47" s="10"/>
    </row>
    <row r="48" spans="1:50" ht="23.25" x14ac:dyDescent="0.35">
      <c r="A48" s="67" t="s">
        <v>11</v>
      </c>
      <c r="B48" s="10"/>
      <c r="C48" s="10"/>
      <c r="D48" s="66"/>
      <c r="E48" s="66"/>
      <c r="F48" s="66"/>
      <c r="G48" s="66"/>
      <c r="H48" s="66"/>
      <c r="I48" s="10"/>
      <c r="J48" s="10"/>
      <c r="K48" s="30">
        <f t="shared" ref="K48:Q48" si="10">K49+K50</f>
        <v>79642</v>
      </c>
      <c r="L48" s="66">
        <f>L49+L50</f>
        <v>84216</v>
      </c>
      <c r="M48" s="68" t="e">
        <f t="shared" si="10"/>
        <v>#REF!</v>
      </c>
      <c r="N48" s="68" t="e">
        <f t="shared" si="10"/>
        <v>#REF!</v>
      </c>
      <c r="O48" s="68" t="e">
        <f t="shared" si="10"/>
        <v>#REF!</v>
      </c>
      <c r="P48" s="68" t="e">
        <f t="shared" si="10"/>
        <v>#REF!</v>
      </c>
      <c r="Q48" s="68" t="e">
        <f t="shared" si="10"/>
        <v>#REF!</v>
      </c>
      <c r="R48" s="69"/>
      <c r="S48" s="69"/>
      <c r="T48" s="69"/>
      <c r="U48" s="69"/>
      <c r="V48" s="69"/>
      <c r="W48" s="69"/>
      <c r="X48" s="69"/>
      <c r="Y48" s="70"/>
      <c r="Z48" s="70"/>
      <c r="AA48" s="70"/>
      <c r="AB48" s="70"/>
      <c r="AC48" s="70"/>
      <c r="AD48" s="70"/>
      <c r="AE48" s="28" t="s">
        <v>12</v>
      </c>
      <c r="AF48" s="30"/>
      <c r="AH48" s="10"/>
    </row>
    <row r="49" spans="1:35" ht="23.25" x14ac:dyDescent="0.35">
      <c r="A49" s="67" t="s">
        <v>67</v>
      </c>
      <c r="B49" s="10"/>
      <c r="C49" s="10"/>
      <c r="D49" s="66"/>
      <c r="E49" s="66"/>
      <c r="F49" s="66"/>
      <c r="G49" s="66"/>
      <c r="H49" s="66"/>
      <c r="I49" s="10"/>
      <c r="J49" s="10"/>
      <c r="K49" s="30">
        <v>17345</v>
      </c>
      <c r="L49" s="30">
        <v>17691</v>
      </c>
      <c r="M49" s="71" t="e">
        <f>+M69</f>
        <v>#REF!</v>
      </c>
      <c r="N49" s="71" t="e">
        <f>+N69</f>
        <v>#REF!</v>
      </c>
      <c r="O49" s="71" t="e">
        <f>+O69</f>
        <v>#REF!</v>
      </c>
      <c r="P49" s="71" t="e">
        <f>+P69</f>
        <v>#REF!</v>
      </c>
      <c r="Q49" s="71" t="e">
        <f>+Q69</f>
        <v>#REF!</v>
      </c>
      <c r="R49" s="72">
        <v>23013</v>
      </c>
      <c r="S49" s="72">
        <v>32203</v>
      </c>
      <c r="T49" s="72">
        <v>38916</v>
      </c>
      <c r="U49" s="72">
        <v>42855</v>
      </c>
      <c r="V49" s="72">
        <v>43148</v>
      </c>
      <c r="W49" s="72">
        <v>52522</v>
      </c>
      <c r="X49" s="72">
        <v>48992</v>
      </c>
      <c r="Y49" s="72">
        <v>77297</v>
      </c>
      <c r="Z49" s="72">
        <v>81860</v>
      </c>
      <c r="AA49" s="72">
        <v>100579</v>
      </c>
      <c r="AB49" s="72">
        <v>114500</v>
      </c>
      <c r="AC49" s="72">
        <v>125005</v>
      </c>
      <c r="AD49" s="72">
        <v>125153</v>
      </c>
      <c r="AE49" s="28" t="s">
        <v>14</v>
      </c>
      <c r="AF49" s="30"/>
      <c r="AH49" s="10"/>
    </row>
    <row r="50" spans="1:35" ht="23.25" x14ac:dyDescent="0.35">
      <c r="A50" s="67" t="s">
        <v>68</v>
      </c>
      <c r="B50" s="10"/>
      <c r="C50" s="10"/>
      <c r="D50" s="66"/>
      <c r="E50" s="66"/>
      <c r="F50" s="66"/>
      <c r="G50" s="66"/>
      <c r="H50" s="66"/>
      <c r="I50" s="10"/>
      <c r="J50" s="10"/>
      <c r="K50" s="30">
        <v>62297</v>
      </c>
      <c r="L50" s="30">
        <v>66525</v>
      </c>
      <c r="M50" s="71" t="e">
        <f t="shared" ref="M50:Q50" si="11">+M53</f>
        <v>#REF!</v>
      </c>
      <c r="N50" s="71" t="e">
        <f t="shared" si="11"/>
        <v>#REF!</v>
      </c>
      <c r="O50" s="71" t="e">
        <f t="shared" si="11"/>
        <v>#REF!</v>
      </c>
      <c r="P50" s="71" t="e">
        <f t="shared" si="11"/>
        <v>#REF!</v>
      </c>
      <c r="Q50" s="71" t="e">
        <f t="shared" si="11"/>
        <v>#REF!</v>
      </c>
      <c r="R50" s="72">
        <v>121066.128735818</v>
      </c>
      <c r="S50" s="72">
        <v>128807.258606285</v>
      </c>
      <c r="T50" s="72">
        <v>131583.824134733</v>
      </c>
      <c r="U50" s="72">
        <v>165506.23937807098</v>
      </c>
      <c r="V50" s="72">
        <v>207248.38698422501</v>
      </c>
      <c r="W50" s="72">
        <v>228576.04308341601</v>
      </c>
      <c r="X50" s="72">
        <v>220061.401396934</v>
      </c>
      <c r="Y50" s="72">
        <v>214552.32608785201</v>
      </c>
      <c r="Z50" s="72">
        <v>222408.62396413099</v>
      </c>
      <c r="AA50" s="72">
        <v>238185.555293882</v>
      </c>
      <c r="AB50" s="72">
        <v>237380.028831715</v>
      </c>
      <c r="AC50" s="72">
        <v>242078.988371821</v>
      </c>
      <c r="AD50" s="72">
        <v>247498.52613120002</v>
      </c>
      <c r="AE50" s="28" t="s">
        <v>69</v>
      </c>
      <c r="AF50" s="30"/>
      <c r="AH50" s="10"/>
    </row>
    <row r="51" spans="1:35" ht="23.25" x14ac:dyDescent="0.35">
      <c r="A51" s="67"/>
      <c r="B51" s="10"/>
      <c r="C51" s="10"/>
      <c r="D51" s="66"/>
      <c r="E51" s="66"/>
      <c r="F51" s="66"/>
      <c r="G51" s="66"/>
      <c r="H51" s="66"/>
      <c r="I51" s="10"/>
      <c r="J51" s="10"/>
      <c r="K51" s="30"/>
      <c r="L51" s="30"/>
      <c r="M51" s="71"/>
      <c r="N51" s="71"/>
      <c r="O51" s="71"/>
      <c r="P51" s="104"/>
      <c r="Q51" s="105"/>
      <c r="R51" s="106"/>
      <c r="S51" s="106"/>
      <c r="T51" s="106"/>
      <c r="U51" s="106"/>
      <c r="V51" s="106"/>
      <c r="W51" s="106"/>
      <c r="X51" s="106"/>
      <c r="Y51" s="106"/>
      <c r="Z51" s="106"/>
      <c r="AA51" s="106"/>
      <c r="AB51" s="106"/>
      <c r="AC51" s="106"/>
      <c r="AD51" s="106"/>
      <c r="AE51" s="28"/>
      <c r="AF51" s="10"/>
      <c r="AH51" s="10"/>
    </row>
    <row r="52" spans="1:35" s="4" customFormat="1" ht="23.25" x14ac:dyDescent="0.35">
      <c r="A52" s="94" t="s">
        <v>17</v>
      </c>
      <c r="B52" s="11"/>
      <c r="C52" s="11"/>
      <c r="D52" s="95"/>
      <c r="E52" s="95"/>
      <c r="F52" s="95"/>
      <c r="G52" s="95"/>
      <c r="H52" s="95"/>
      <c r="I52" s="11"/>
      <c r="J52" s="11"/>
      <c r="K52" s="41" t="e">
        <f>K53+K69+1</f>
        <v>#REF!</v>
      </c>
      <c r="L52" s="95" t="e">
        <f t="shared" ref="L52:AC52" si="12">L53+L69</f>
        <v>#REF!</v>
      </c>
      <c r="M52" s="69" t="e">
        <f t="shared" si="12"/>
        <v>#REF!</v>
      </c>
      <c r="N52" s="69" t="e">
        <f t="shared" si="12"/>
        <v>#REF!</v>
      </c>
      <c r="O52" s="69" t="e">
        <f t="shared" si="12"/>
        <v>#REF!</v>
      </c>
      <c r="P52" s="69" t="e">
        <f t="shared" si="12"/>
        <v>#REF!</v>
      </c>
      <c r="Q52" s="69" t="e">
        <f t="shared" si="12"/>
        <v>#REF!</v>
      </c>
      <c r="R52" s="69" t="e">
        <f t="shared" si="12"/>
        <v>#REF!</v>
      </c>
      <c r="S52" s="69">
        <v>158727.99391828402</v>
      </c>
      <c r="T52" s="69">
        <v>167721.48496973299</v>
      </c>
      <c r="U52" s="69">
        <v>208361.23937807101</v>
      </c>
      <c r="V52" s="69">
        <v>250396.38698422501</v>
      </c>
      <c r="W52" s="69">
        <v>280998.04308341502</v>
      </c>
      <c r="X52" s="70">
        <v>269053.401396934</v>
      </c>
      <c r="Y52" s="70">
        <v>291849.32608785201</v>
      </c>
      <c r="Z52" s="70">
        <v>304268.62396413099</v>
      </c>
      <c r="AA52" s="70">
        <v>338764.55529388203</v>
      </c>
      <c r="AB52" s="70">
        <v>351880.028831715</v>
      </c>
      <c r="AC52" s="70">
        <v>367083.988371821</v>
      </c>
      <c r="AD52" s="70">
        <v>372651.52613120101</v>
      </c>
      <c r="AE52" s="96" t="s">
        <v>18</v>
      </c>
      <c r="AF52" s="41"/>
      <c r="AH52" s="11"/>
    </row>
    <row r="53" spans="1:35" s="4" customFormat="1" ht="23.25" x14ac:dyDescent="0.35">
      <c r="A53" s="94" t="s">
        <v>70</v>
      </c>
      <c r="B53" s="11"/>
      <c r="C53" s="11"/>
      <c r="D53" s="95"/>
      <c r="E53" s="95"/>
      <c r="F53" s="95"/>
      <c r="G53" s="95"/>
      <c r="H53" s="95"/>
      <c r="I53" s="11"/>
      <c r="J53" s="11"/>
      <c r="K53" s="41" t="e">
        <f>K54+K63+K64</f>
        <v>#REF!</v>
      </c>
      <c r="L53" s="95" t="e">
        <f>L54+L63+L64-1</f>
        <v>#REF!</v>
      </c>
      <c r="M53" s="69" t="e">
        <f t="shared" ref="M53:AC53" si="13">M54+M63+M64</f>
        <v>#REF!</v>
      </c>
      <c r="N53" s="69" t="e">
        <f t="shared" si="13"/>
        <v>#REF!</v>
      </c>
      <c r="O53" s="69" t="e">
        <f t="shared" si="13"/>
        <v>#REF!</v>
      </c>
      <c r="P53" s="69" t="e">
        <f t="shared" si="13"/>
        <v>#REF!</v>
      </c>
      <c r="Q53" s="69" t="e">
        <f t="shared" si="13"/>
        <v>#REF!</v>
      </c>
      <c r="R53" s="69" t="e">
        <f t="shared" si="13"/>
        <v>#REF!</v>
      </c>
      <c r="S53" s="70">
        <v>128802.993918284</v>
      </c>
      <c r="T53" s="70">
        <v>131586.48496973299</v>
      </c>
      <c r="U53" s="70">
        <v>165506.23937807101</v>
      </c>
      <c r="V53" s="70">
        <v>207248.38698422501</v>
      </c>
      <c r="W53" s="70">
        <v>228576.04308341502</v>
      </c>
      <c r="X53" s="70">
        <v>220061.401396934</v>
      </c>
      <c r="Y53" s="70">
        <v>214552.32608785201</v>
      </c>
      <c r="Z53" s="70">
        <v>222408.62396413099</v>
      </c>
      <c r="AA53" s="70">
        <v>238185.555293882</v>
      </c>
      <c r="AB53" s="70">
        <v>237380.028831715</v>
      </c>
      <c r="AC53" s="70">
        <v>242078.988371821</v>
      </c>
      <c r="AD53" s="70">
        <v>247498.52613120101</v>
      </c>
      <c r="AE53" s="96" t="s">
        <v>69</v>
      </c>
      <c r="AF53" s="41"/>
      <c r="AH53" s="11"/>
      <c r="AI53" s="97"/>
    </row>
    <row r="54" spans="1:35" s="4" customFormat="1" ht="23.25" x14ac:dyDescent="0.35">
      <c r="A54" s="98" t="s">
        <v>71</v>
      </c>
      <c r="B54" s="11"/>
      <c r="C54" s="11"/>
      <c r="D54" s="95"/>
      <c r="E54" s="95"/>
      <c r="F54" s="95"/>
      <c r="G54" s="95"/>
      <c r="H54" s="95"/>
      <c r="I54" s="11"/>
      <c r="J54" s="11"/>
      <c r="K54" s="41">
        <f t="shared" ref="K54:W54" si="14">+K55+K59+K60</f>
        <v>40211</v>
      </c>
      <c r="L54" s="41">
        <f t="shared" si="14"/>
        <v>38834.946900160016</v>
      </c>
      <c r="M54" s="72">
        <f t="shared" si="14"/>
        <v>39737</v>
      </c>
      <c r="N54" s="72">
        <f t="shared" si="14"/>
        <v>42527</v>
      </c>
      <c r="O54" s="72">
        <f t="shared" si="14"/>
        <v>47620</v>
      </c>
      <c r="P54" s="72">
        <f t="shared" si="14"/>
        <v>46109</v>
      </c>
      <c r="Q54" s="72">
        <f t="shared" si="14"/>
        <v>63618.607488044916</v>
      </c>
      <c r="R54" s="72">
        <f>+R55+R59+R60</f>
        <v>69502.533863677003</v>
      </c>
      <c r="S54" s="72">
        <v>73828.024052663997</v>
      </c>
      <c r="T54" s="72">
        <v>68278.099075692997</v>
      </c>
      <c r="U54" s="72">
        <v>69836.975677481008</v>
      </c>
      <c r="V54" s="72">
        <v>71361.823176345002</v>
      </c>
      <c r="W54" s="72">
        <v>75057.970224634992</v>
      </c>
      <c r="X54" s="72">
        <v>79883.934672883988</v>
      </c>
      <c r="Y54" s="72">
        <v>84790.593493602006</v>
      </c>
      <c r="Z54" s="72">
        <v>87267.523671230985</v>
      </c>
      <c r="AA54" s="72">
        <v>92995.225255122001</v>
      </c>
      <c r="AB54" s="72">
        <v>92260.411373865005</v>
      </c>
      <c r="AC54" s="72">
        <v>93223.733222470997</v>
      </c>
      <c r="AD54" s="72">
        <v>95116.895579800999</v>
      </c>
      <c r="AE54" s="99" t="s">
        <v>72</v>
      </c>
      <c r="AF54" s="41"/>
      <c r="AH54" s="11"/>
    </row>
    <row r="55" spans="1:35" s="4" customFormat="1" ht="23.25" x14ac:dyDescent="0.35">
      <c r="A55" s="98" t="s">
        <v>73</v>
      </c>
      <c r="B55" s="11"/>
      <c r="C55" s="11"/>
      <c r="D55" s="95"/>
      <c r="E55" s="95"/>
      <c r="F55" s="95"/>
      <c r="G55" s="95"/>
      <c r="H55" s="95"/>
      <c r="I55" s="11"/>
      <c r="J55" s="11"/>
      <c r="K55" s="41">
        <f>SUM(K57:K58)+K56</f>
        <v>36316</v>
      </c>
      <c r="L55" s="41">
        <f>SUM(L57:L58)+L56+1</f>
        <v>34727.998030900017</v>
      </c>
      <c r="M55" s="72">
        <f t="shared" ref="M55:R55" si="15">SUM(M56:M58)</f>
        <v>35465</v>
      </c>
      <c r="N55" s="72">
        <f t="shared" si="15"/>
        <v>37412</v>
      </c>
      <c r="O55" s="72">
        <f t="shared" si="15"/>
        <v>42186</v>
      </c>
      <c r="P55" s="72">
        <f t="shared" si="15"/>
        <v>40960</v>
      </c>
      <c r="Q55" s="72">
        <f t="shared" si="15"/>
        <v>58854.64316907162</v>
      </c>
      <c r="R55" s="72">
        <f t="shared" si="15"/>
        <v>65160.774385338998</v>
      </c>
      <c r="S55" s="72">
        <v>70113.932196501002</v>
      </c>
      <c r="T55" s="72">
        <v>65921.169731675007</v>
      </c>
      <c r="U55" s="72">
        <v>67854.388862096006</v>
      </c>
      <c r="V55" s="72">
        <v>68812.614084524001</v>
      </c>
      <c r="W55" s="72">
        <v>72361.720286311989</v>
      </c>
      <c r="X55" s="72">
        <v>77138.609136586994</v>
      </c>
      <c r="Y55" s="72">
        <v>81720.886706128003</v>
      </c>
      <c r="Z55" s="72">
        <v>82948.617024470994</v>
      </c>
      <c r="AA55" s="72">
        <v>85451.613659865005</v>
      </c>
      <c r="AB55" s="72">
        <v>83929.088331100997</v>
      </c>
      <c r="AC55" s="72">
        <v>84772.604375904994</v>
      </c>
      <c r="AD55" s="72">
        <v>86446.811435871001</v>
      </c>
      <c r="AE55" s="99" t="s">
        <v>74</v>
      </c>
      <c r="AF55" s="41"/>
      <c r="AH55" s="11"/>
    </row>
    <row r="56" spans="1:35" ht="23.25" x14ac:dyDescent="0.35">
      <c r="A56" s="74" t="s">
        <v>75</v>
      </c>
      <c r="B56" s="10"/>
      <c r="C56" s="10"/>
      <c r="D56" s="66"/>
      <c r="E56" s="66"/>
      <c r="F56" s="66"/>
      <c r="G56" s="66"/>
      <c r="H56" s="66"/>
      <c r="I56" s="10"/>
      <c r="J56" s="10"/>
      <c r="K56" s="30">
        <v>32217</v>
      </c>
      <c r="L56" s="30">
        <v>31404.555130150016</v>
      </c>
      <c r="M56" s="71">
        <v>32446</v>
      </c>
      <c r="N56" s="71">
        <v>34634</v>
      </c>
      <c r="O56" s="71">
        <v>39514</v>
      </c>
      <c r="P56" s="71">
        <v>38729</v>
      </c>
      <c r="Q56" s="71">
        <v>56772.886997292218</v>
      </c>
      <c r="R56" s="72">
        <v>63346.242128015001</v>
      </c>
      <c r="S56" s="72">
        <v>68583.561430207003</v>
      </c>
      <c r="T56" s="72">
        <v>64643.108053479002</v>
      </c>
      <c r="U56" s="72">
        <v>66576.630499574996</v>
      </c>
      <c r="V56" s="72">
        <v>67120.578991518996</v>
      </c>
      <c r="W56" s="72">
        <v>69757.349850319995</v>
      </c>
      <c r="X56" s="72">
        <v>74054.421889717996</v>
      </c>
      <c r="Y56" s="72">
        <v>78085.264208915003</v>
      </c>
      <c r="Z56" s="72">
        <v>79184.584678908999</v>
      </c>
      <c r="AA56" s="72">
        <v>81710.386777548003</v>
      </c>
      <c r="AB56" s="72">
        <v>80296.674585178</v>
      </c>
      <c r="AC56" s="72">
        <v>81197.609434086</v>
      </c>
      <c r="AD56" s="72">
        <v>82809.964396758005</v>
      </c>
      <c r="AE56" s="34" t="s">
        <v>76</v>
      </c>
      <c r="AF56" s="30"/>
      <c r="AH56" s="10"/>
    </row>
    <row r="57" spans="1:35" ht="23.25" x14ac:dyDescent="0.35">
      <c r="A57" s="74" t="s">
        <v>77</v>
      </c>
      <c r="B57" s="10"/>
      <c r="C57" s="10"/>
      <c r="D57" s="66"/>
      <c r="E57" s="66"/>
      <c r="F57" s="66"/>
      <c r="G57" s="66"/>
      <c r="H57" s="66"/>
      <c r="I57" s="10"/>
      <c r="J57" s="10"/>
      <c r="K57" s="30">
        <v>2951</v>
      </c>
      <c r="L57" s="30">
        <v>2401.4643990000004</v>
      </c>
      <c r="M57" s="71">
        <v>2310</v>
      </c>
      <c r="N57" s="71">
        <v>2187</v>
      </c>
      <c r="O57" s="71">
        <v>2123</v>
      </c>
      <c r="P57" s="71">
        <v>1709</v>
      </c>
      <c r="Q57" s="71">
        <v>1460.4805847493999</v>
      </c>
      <c r="R57" s="72">
        <v>1280.2526190640001</v>
      </c>
      <c r="S57" s="72">
        <v>1112.4466277040001</v>
      </c>
      <c r="T57" s="72">
        <v>960.17870493600003</v>
      </c>
      <c r="U57" s="72">
        <v>1030.0445612609999</v>
      </c>
      <c r="V57" s="72">
        <v>1505.492858935</v>
      </c>
      <c r="W57" s="72">
        <v>2466.094877602</v>
      </c>
      <c r="X57" s="72">
        <v>2993.2808208689999</v>
      </c>
      <c r="Y57" s="72">
        <v>3589.0029255029999</v>
      </c>
      <c r="Z57" s="72">
        <v>3747.531842072</v>
      </c>
      <c r="AA57" s="72">
        <v>3738.5110821879998</v>
      </c>
      <c r="AB57" s="72">
        <v>3629.8422067329998</v>
      </c>
      <c r="AC57" s="72">
        <v>3572.5591713489998</v>
      </c>
      <c r="AD57" s="72">
        <v>3634.5461053519998</v>
      </c>
      <c r="AE57" s="34" t="s">
        <v>78</v>
      </c>
      <c r="AF57" s="30"/>
      <c r="AH57" s="10"/>
    </row>
    <row r="58" spans="1:35" ht="23.25" x14ac:dyDescent="0.35">
      <c r="A58" s="74" t="s">
        <v>79</v>
      </c>
      <c r="B58" s="10"/>
      <c r="C58" s="10"/>
      <c r="D58" s="66"/>
      <c r="E58" s="66"/>
      <c r="F58" s="66"/>
      <c r="G58" s="66"/>
      <c r="H58" s="66"/>
      <c r="I58" s="10"/>
      <c r="J58" s="10"/>
      <c r="K58" s="30">
        <v>1148</v>
      </c>
      <c r="L58" s="30">
        <v>920.97850174999985</v>
      </c>
      <c r="M58" s="71">
        <v>709</v>
      </c>
      <c r="N58" s="71">
        <v>591</v>
      </c>
      <c r="O58" s="71">
        <v>549</v>
      </c>
      <c r="P58" s="71">
        <v>522</v>
      </c>
      <c r="Q58" s="71">
        <v>621.27558703000011</v>
      </c>
      <c r="R58" s="72">
        <v>534.27963825999996</v>
      </c>
      <c r="S58" s="72">
        <v>417.92413858999998</v>
      </c>
      <c r="T58" s="72">
        <v>317.88297326000003</v>
      </c>
      <c r="U58" s="72">
        <v>247.71380126</v>
      </c>
      <c r="V58" s="72">
        <v>186.54223407000001</v>
      </c>
      <c r="W58" s="72">
        <v>138.27555838999999</v>
      </c>
      <c r="X58" s="72">
        <v>90.906425999999996</v>
      </c>
      <c r="Y58" s="72">
        <v>46.619571710000002</v>
      </c>
      <c r="Z58" s="72">
        <v>16.50050349</v>
      </c>
      <c r="AA58" s="72">
        <v>2.7158001299999999</v>
      </c>
      <c r="AB58" s="72">
        <v>2.5715391900000002</v>
      </c>
      <c r="AC58" s="72">
        <v>2.43577047</v>
      </c>
      <c r="AD58" s="72">
        <v>2.3009337599999999</v>
      </c>
      <c r="AE58" s="34" t="s">
        <v>80</v>
      </c>
      <c r="AF58" s="30"/>
      <c r="AH58" s="10"/>
    </row>
    <row r="59" spans="1:35" ht="23.25" x14ac:dyDescent="0.35">
      <c r="A59" s="74" t="s">
        <v>81</v>
      </c>
      <c r="B59" s="10"/>
      <c r="C59" s="10"/>
      <c r="D59" s="66"/>
      <c r="E59" s="66"/>
      <c r="F59" s="66"/>
      <c r="G59" s="66"/>
      <c r="H59" s="66"/>
      <c r="I59" s="10"/>
      <c r="J59" s="10"/>
      <c r="K59" s="30">
        <v>1080</v>
      </c>
      <c r="L59" s="30">
        <v>936.19922467999982</v>
      </c>
      <c r="M59" s="71">
        <v>1327</v>
      </c>
      <c r="N59" s="71">
        <v>1758</v>
      </c>
      <c r="O59" s="71">
        <v>1709</v>
      </c>
      <c r="P59" s="71">
        <v>1495</v>
      </c>
      <c r="Q59" s="71">
        <v>983.88231953089996</v>
      </c>
      <c r="R59" s="72">
        <v>765.175864004</v>
      </c>
      <c r="S59" s="72">
        <v>656.21246596000003</v>
      </c>
      <c r="T59" s="72">
        <v>318.00284213700002</v>
      </c>
      <c r="U59" s="72">
        <v>486.55346359700002</v>
      </c>
      <c r="V59" s="72">
        <v>620.31152209799995</v>
      </c>
      <c r="W59" s="72">
        <v>592.13881195199997</v>
      </c>
      <c r="X59" s="72">
        <v>1118.3361578839999</v>
      </c>
      <c r="Y59" s="72">
        <v>1745.3534526579999</v>
      </c>
      <c r="Z59" s="72">
        <v>3017.7513748370002</v>
      </c>
      <c r="AA59" s="72">
        <v>6210.6348904309998</v>
      </c>
      <c r="AB59" s="72">
        <v>7033.103637102</v>
      </c>
      <c r="AC59" s="72">
        <v>7194.0435324119999</v>
      </c>
      <c r="AD59" s="72">
        <v>7416.6634994670003</v>
      </c>
      <c r="AE59" s="34" t="s">
        <v>82</v>
      </c>
      <c r="AF59" s="30"/>
      <c r="AH59" s="10"/>
    </row>
    <row r="60" spans="1:35" s="4" customFormat="1" ht="23.25" x14ac:dyDescent="0.35">
      <c r="A60" s="98" t="s">
        <v>83</v>
      </c>
      <c r="B60" s="11"/>
      <c r="C60" s="11"/>
      <c r="D60" s="95"/>
      <c r="E60" s="95"/>
      <c r="F60" s="95"/>
      <c r="G60" s="95"/>
      <c r="H60" s="95"/>
      <c r="I60" s="11"/>
      <c r="J60" s="11"/>
      <c r="K60" s="41">
        <f>+K61+K62</f>
        <v>2815</v>
      </c>
      <c r="L60" s="41">
        <f>+L61+L62</f>
        <v>3170.7496445800002</v>
      </c>
      <c r="M60" s="72">
        <f>+M61+M62</f>
        <v>2945</v>
      </c>
      <c r="N60" s="72">
        <f>+N61+N62</f>
        <v>3357</v>
      </c>
      <c r="O60" s="72">
        <f>+O61+O62</f>
        <v>3725</v>
      </c>
      <c r="P60" s="72">
        <v>3654</v>
      </c>
      <c r="Q60" s="72">
        <f>+Q61+Q62</f>
        <v>3780.0819994423982</v>
      </c>
      <c r="R60" s="72">
        <f>+R61+R62</f>
        <v>3576.5836143339998</v>
      </c>
      <c r="S60" s="72">
        <v>3057.8793902030002</v>
      </c>
      <c r="T60" s="72">
        <v>2038.9265018809999</v>
      </c>
      <c r="U60" s="72">
        <v>1496.0333517879999</v>
      </c>
      <c r="V60" s="72">
        <v>1928.8975697230001</v>
      </c>
      <c r="W60" s="72">
        <v>2104.111126371</v>
      </c>
      <c r="X60" s="72">
        <v>1626.9893784129999</v>
      </c>
      <c r="Y60" s="72">
        <v>1324.3533348159999</v>
      </c>
      <c r="Z60" s="72">
        <v>1301.1552719230001</v>
      </c>
      <c r="AA60" s="72">
        <v>1332.9767048260001</v>
      </c>
      <c r="AB60" s="72">
        <v>1298.2194056620001</v>
      </c>
      <c r="AC60" s="72">
        <v>1257.0853141539999</v>
      </c>
      <c r="AD60" s="72">
        <v>1253.4206444629999</v>
      </c>
      <c r="AE60" s="99" t="s">
        <v>84</v>
      </c>
      <c r="AF60" s="41"/>
      <c r="AH60" s="11"/>
    </row>
    <row r="61" spans="1:35" ht="23.25" x14ac:dyDescent="0.35">
      <c r="A61" s="74" t="s">
        <v>85</v>
      </c>
      <c r="B61" s="10"/>
      <c r="C61" s="10"/>
      <c r="D61" s="66"/>
      <c r="E61" s="66"/>
      <c r="F61" s="66"/>
      <c r="G61" s="66"/>
      <c r="H61" s="66"/>
      <c r="I61" s="10"/>
      <c r="J61" s="10"/>
      <c r="K61" s="30">
        <v>157</v>
      </c>
      <c r="L61" s="30">
        <v>445.04121480999999</v>
      </c>
      <c r="M61" s="71">
        <v>2715</v>
      </c>
      <c r="N61" s="71">
        <v>3121</v>
      </c>
      <c r="O61" s="71">
        <v>3497</v>
      </c>
      <c r="P61" s="71">
        <v>3435</v>
      </c>
      <c r="Q61" s="71">
        <v>3561.394396120098</v>
      </c>
      <c r="R61" s="72">
        <v>3312.7168733379999</v>
      </c>
      <c r="S61" s="72">
        <v>2839.682806756</v>
      </c>
      <c r="T61" s="72">
        <v>1893.6979618519999</v>
      </c>
      <c r="U61" s="72">
        <v>1390.3983269840001</v>
      </c>
      <c r="V61" s="72">
        <v>1812.365613142</v>
      </c>
      <c r="W61" s="72">
        <v>1891.7591446209999</v>
      </c>
      <c r="X61" s="72">
        <v>1436.9220094719999</v>
      </c>
      <c r="Y61" s="72">
        <v>1183.032241696</v>
      </c>
      <c r="Z61" s="72">
        <v>1161.6533371329999</v>
      </c>
      <c r="AA61" s="72">
        <v>1213.875622948</v>
      </c>
      <c r="AB61" s="72">
        <v>1180.3361381740001</v>
      </c>
      <c r="AC61" s="72">
        <v>1138.417524728</v>
      </c>
      <c r="AD61" s="72">
        <v>1133.27243916</v>
      </c>
      <c r="AE61" s="34" t="s">
        <v>86</v>
      </c>
      <c r="AF61" s="30"/>
      <c r="AH61" s="10"/>
    </row>
    <row r="62" spans="1:35" ht="23.25" x14ac:dyDescent="0.35">
      <c r="A62" s="74" t="s">
        <v>87</v>
      </c>
      <c r="B62" s="10"/>
      <c r="C62" s="10"/>
      <c r="D62" s="66"/>
      <c r="E62" s="66"/>
      <c r="F62" s="66"/>
      <c r="G62" s="66"/>
      <c r="H62" s="66"/>
      <c r="I62" s="10"/>
      <c r="J62" s="10"/>
      <c r="K62" s="30">
        <v>2658</v>
      </c>
      <c r="L62" s="30">
        <v>2725.7084297700003</v>
      </c>
      <c r="M62" s="71">
        <v>230</v>
      </c>
      <c r="N62" s="71">
        <v>236</v>
      </c>
      <c r="O62" s="71">
        <v>228</v>
      </c>
      <c r="P62" s="71">
        <v>219</v>
      </c>
      <c r="Q62" s="71">
        <v>218.68760332229999</v>
      </c>
      <c r="R62" s="72">
        <v>263.86674099599998</v>
      </c>
      <c r="S62" s="72">
        <v>218.19658344699999</v>
      </c>
      <c r="T62" s="72">
        <v>145.22854002899999</v>
      </c>
      <c r="U62" s="72">
        <v>105.635024805</v>
      </c>
      <c r="V62" s="72">
        <v>116.531956581</v>
      </c>
      <c r="W62" s="72">
        <v>212.35198174999999</v>
      </c>
      <c r="X62" s="72">
        <v>190.06736894100001</v>
      </c>
      <c r="Y62" s="72">
        <v>141.32109312</v>
      </c>
      <c r="Z62" s="72">
        <v>139.50193479000001</v>
      </c>
      <c r="AA62" s="72">
        <v>119.101081878</v>
      </c>
      <c r="AB62" s="72">
        <v>117.883267487</v>
      </c>
      <c r="AC62" s="72">
        <v>118.667789426</v>
      </c>
      <c r="AD62" s="72">
        <v>120.148205303</v>
      </c>
      <c r="AE62" s="34" t="s">
        <v>88</v>
      </c>
      <c r="AF62" s="30"/>
      <c r="AH62" s="10"/>
    </row>
    <row r="63" spans="1:35" s="4" customFormat="1" ht="23.25" x14ac:dyDescent="0.35">
      <c r="A63" s="98" t="s">
        <v>89</v>
      </c>
      <c r="B63" s="11"/>
      <c r="C63" s="11"/>
      <c r="D63" s="95"/>
      <c r="E63" s="95"/>
      <c r="F63" s="95"/>
      <c r="G63" s="95"/>
      <c r="H63" s="95"/>
      <c r="I63" s="11"/>
      <c r="J63" s="11"/>
      <c r="K63" s="41" t="e">
        <f>#REF!+#REF!</f>
        <v>#REF!</v>
      </c>
      <c r="L63" s="41" t="e">
        <f>#REF!+#REF!</f>
        <v>#REF!</v>
      </c>
      <c r="M63" s="72" t="e">
        <f>#REF!+#REF!</f>
        <v>#REF!</v>
      </c>
      <c r="N63" s="72" t="e">
        <f>#REF!+#REF!</f>
        <v>#REF!</v>
      </c>
      <c r="O63" s="72" t="e">
        <f>#REF!+#REF!</f>
        <v>#REF!</v>
      </c>
      <c r="P63" s="72" t="e">
        <f>#REF!+#REF!</f>
        <v>#REF!</v>
      </c>
      <c r="Q63" s="72" t="e">
        <f>#REF!+#REF!</f>
        <v>#REF!</v>
      </c>
      <c r="R63" s="72" t="e">
        <f>#REF!+#REF!+#REF!</f>
        <v>#REF!</v>
      </c>
      <c r="S63" s="72">
        <v>18122.856799500001</v>
      </c>
      <c r="T63" s="72">
        <v>12662.4</v>
      </c>
      <c r="U63" s="72">
        <v>13114.8</v>
      </c>
      <c r="V63" s="72">
        <v>13519.4</v>
      </c>
      <c r="W63" s="72">
        <v>12192</v>
      </c>
      <c r="X63" s="72">
        <v>11398.2</v>
      </c>
      <c r="Y63" s="72">
        <v>10011.9</v>
      </c>
      <c r="Z63" s="72">
        <v>8094.8</v>
      </c>
      <c r="AA63" s="72">
        <v>6052</v>
      </c>
      <c r="AB63" s="72">
        <v>5656.8</v>
      </c>
      <c r="AC63" s="72">
        <v>5431.8</v>
      </c>
      <c r="AD63" s="72">
        <v>4744.1000000000004</v>
      </c>
      <c r="AE63" s="99" t="s">
        <v>90</v>
      </c>
      <c r="AF63" s="41"/>
      <c r="AH63" s="11"/>
    </row>
    <row r="64" spans="1:35" ht="23.25" x14ac:dyDescent="0.35">
      <c r="A64" s="74" t="s">
        <v>91</v>
      </c>
      <c r="B64" s="10"/>
      <c r="C64" s="10"/>
      <c r="D64" s="66"/>
      <c r="E64" s="66"/>
      <c r="F64" s="66"/>
      <c r="G64" s="66"/>
      <c r="H64" s="66"/>
      <c r="I64" s="10"/>
      <c r="J64" s="10"/>
      <c r="K64" s="30">
        <f>K65+K68</f>
        <v>10680</v>
      </c>
      <c r="L64" s="30">
        <f>L65+L68</f>
        <v>16811.891663000002</v>
      </c>
      <c r="M64" s="71">
        <f>M65+M68</f>
        <v>23680</v>
      </c>
      <c r="N64" s="71">
        <f>N65+N68</f>
        <v>27366</v>
      </c>
      <c r="O64" s="71">
        <f>O65+O68</f>
        <v>29153</v>
      </c>
      <c r="P64" s="71">
        <v>27488</v>
      </c>
      <c r="Q64" s="71">
        <v>29133</v>
      </c>
      <c r="R64" s="72">
        <v>30051.386688189999</v>
      </c>
      <c r="S64" s="72">
        <v>36852.11306612</v>
      </c>
      <c r="T64" s="72">
        <v>50645.985894040001</v>
      </c>
      <c r="U64" s="72">
        <v>82554.46370059</v>
      </c>
      <c r="V64" s="72">
        <v>122367.16380788</v>
      </c>
      <c r="W64" s="72">
        <v>141326.07285878001</v>
      </c>
      <c r="X64" s="72">
        <v>128779.26672405</v>
      </c>
      <c r="Y64" s="72">
        <v>119749.83259424999</v>
      </c>
      <c r="Z64" s="72">
        <v>127046.30029290001</v>
      </c>
      <c r="AA64" s="72">
        <v>139138.33003876</v>
      </c>
      <c r="AB64" s="72">
        <v>139462.81745785</v>
      </c>
      <c r="AC64" s="72">
        <v>143423.45514934999</v>
      </c>
      <c r="AD64" s="72">
        <v>147637.53055140001</v>
      </c>
      <c r="AE64" s="34" t="s">
        <v>92</v>
      </c>
      <c r="AF64" s="30"/>
      <c r="AH64" s="10"/>
    </row>
    <row r="65" spans="1:34" s="4" customFormat="1" ht="23.25" x14ac:dyDescent="0.35">
      <c r="A65" s="98" t="s">
        <v>93</v>
      </c>
      <c r="B65" s="11"/>
      <c r="C65" s="11"/>
      <c r="D65" s="95"/>
      <c r="E65" s="95"/>
      <c r="F65" s="95"/>
      <c r="G65" s="95"/>
      <c r="H65" s="95"/>
      <c r="I65" s="11"/>
      <c r="J65" s="11"/>
      <c r="K65" s="41">
        <f>K66+K67</f>
        <v>3352</v>
      </c>
      <c r="L65" s="41">
        <f>L66+L67</f>
        <v>5534.9819669999997</v>
      </c>
      <c r="M65" s="72">
        <f>M66+M67</f>
        <v>6879</v>
      </c>
      <c r="N65" s="72">
        <f>N66+N67</f>
        <v>7481</v>
      </c>
      <c r="O65" s="72">
        <f>O66+O67</f>
        <v>7582</v>
      </c>
      <c r="P65" s="72">
        <v>4789</v>
      </c>
      <c r="Q65" s="72">
        <f>+Q66+Q67</f>
        <v>4791</v>
      </c>
      <c r="R65" s="72">
        <f>+R66+R67</f>
        <v>5283.4639399999996</v>
      </c>
      <c r="S65" s="72">
        <v>10555.652711000001</v>
      </c>
      <c r="T65" s="72">
        <v>21053.259944000001</v>
      </c>
      <c r="U65" s="72">
        <v>37317.380861999998</v>
      </c>
      <c r="V65" s="72">
        <v>51375.480580000003</v>
      </c>
      <c r="W65" s="72">
        <v>50613.042119999998</v>
      </c>
      <c r="X65" s="72">
        <v>44031.198132999998</v>
      </c>
      <c r="Y65" s="72">
        <v>39892.331391</v>
      </c>
      <c r="Z65" s="72">
        <v>46620.509703000003</v>
      </c>
      <c r="AA65" s="72">
        <v>53625.306849000001</v>
      </c>
      <c r="AB65" s="72">
        <v>54727.309925000001</v>
      </c>
      <c r="AC65" s="72">
        <v>60309.057417999997</v>
      </c>
      <c r="AD65" s="72">
        <v>62323.774623999998</v>
      </c>
      <c r="AE65" s="99" t="s">
        <v>94</v>
      </c>
      <c r="AF65" s="41"/>
      <c r="AH65" s="11"/>
    </row>
    <row r="66" spans="1:34" ht="23.25" x14ac:dyDescent="0.35">
      <c r="A66" s="74" t="s">
        <v>95</v>
      </c>
      <c r="B66" s="10"/>
      <c r="C66" s="10"/>
      <c r="D66" s="66"/>
      <c r="E66" s="66"/>
      <c r="F66" s="66"/>
      <c r="G66" s="66"/>
      <c r="H66" s="66"/>
      <c r="I66" s="10"/>
      <c r="J66" s="10"/>
      <c r="K66" s="30">
        <v>2268</v>
      </c>
      <c r="L66" s="30">
        <v>3756.8176010000002</v>
      </c>
      <c r="M66" s="71">
        <v>4274</v>
      </c>
      <c r="N66" s="71">
        <v>4768</v>
      </c>
      <c r="O66" s="71">
        <v>4550</v>
      </c>
      <c r="P66" s="71">
        <v>3211</v>
      </c>
      <c r="Q66" s="71">
        <v>3023</v>
      </c>
      <c r="R66" s="72">
        <v>3130.916189</v>
      </c>
      <c r="S66" s="72">
        <v>5787.5285670000003</v>
      </c>
      <c r="T66" s="72">
        <v>12327.586906</v>
      </c>
      <c r="U66" s="72">
        <v>22053.708746</v>
      </c>
      <c r="V66" s="72">
        <v>30919.638126000002</v>
      </c>
      <c r="W66" s="72">
        <v>30004.221271999999</v>
      </c>
      <c r="X66" s="72">
        <v>27929.571561000001</v>
      </c>
      <c r="Y66" s="72">
        <v>28532.005395</v>
      </c>
      <c r="Z66" s="72">
        <v>34704.642894999997</v>
      </c>
      <c r="AA66" s="72">
        <v>40797.604692000001</v>
      </c>
      <c r="AB66" s="72">
        <v>42271.868789</v>
      </c>
      <c r="AC66" s="72">
        <v>46344.845030999997</v>
      </c>
      <c r="AD66" s="72">
        <v>48574.687168999997</v>
      </c>
      <c r="AE66" s="34" t="s">
        <v>96</v>
      </c>
      <c r="AF66" s="30"/>
      <c r="AH66" s="10"/>
    </row>
    <row r="67" spans="1:34" ht="23.25" x14ac:dyDescent="0.35">
      <c r="A67" s="74" t="s">
        <v>97</v>
      </c>
      <c r="B67" s="10"/>
      <c r="C67" s="10"/>
      <c r="D67" s="66"/>
      <c r="E67" s="66"/>
      <c r="F67" s="66"/>
      <c r="G67" s="66"/>
      <c r="H67" s="66"/>
      <c r="I67" s="10"/>
      <c r="J67" s="10"/>
      <c r="K67" s="30">
        <v>1084</v>
      </c>
      <c r="L67" s="30">
        <v>1778.164366</v>
      </c>
      <c r="M67" s="71">
        <v>2605</v>
      </c>
      <c r="N67" s="71">
        <v>2713</v>
      </c>
      <c r="O67" s="71">
        <v>3032</v>
      </c>
      <c r="P67" s="71">
        <v>1578</v>
      </c>
      <c r="Q67" s="71">
        <v>1768</v>
      </c>
      <c r="R67" s="72">
        <v>2152.5477510000001</v>
      </c>
      <c r="S67" s="72">
        <v>4768.1241440000003</v>
      </c>
      <c r="T67" s="72">
        <v>8725.6730380000008</v>
      </c>
      <c r="U67" s="72">
        <v>15263.672116</v>
      </c>
      <c r="V67" s="72">
        <v>20455.842454000001</v>
      </c>
      <c r="W67" s="72">
        <v>20608.820847999999</v>
      </c>
      <c r="X67" s="72">
        <v>16101.626571999999</v>
      </c>
      <c r="Y67" s="72">
        <v>11360.325996</v>
      </c>
      <c r="Z67" s="72">
        <v>11915.866808000001</v>
      </c>
      <c r="AA67" s="72">
        <v>12827.702157</v>
      </c>
      <c r="AB67" s="72">
        <v>12455.441135999999</v>
      </c>
      <c r="AC67" s="72">
        <v>13964.212387</v>
      </c>
      <c r="AD67" s="72">
        <v>13749.087455000001</v>
      </c>
      <c r="AE67" s="34" t="s">
        <v>98</v>
      </c>
      <c r="AF67" s="30"/>
      <c r="AH67" s="10"/>
    </row>
    <row r="68" spans="1:34" ht="23.25" x14ac:dyDescent="0.35">
      <c r="A68" s="74" t="s">
        <v>99</v>
      </c>
      <c r="B68" s="10"/>
      <c r="C68" s="10"/>
      <c r="D68" s="66"/>
      <c r="E68" s="66"/>
      <c r="F68" s="66"/>
      <c r="G68" s="66"/>
      <c r="H68" s="66"/>
      <c r="I68" s="10"/>
      <c r="J68" s="10"/>
      <c r="K68" s="30">
        <v>7328</v>
      </c>
      <c r="L68" s="30">
        <v>11276.909696000001</v>
      </c>
      <c r="M68" s="71">
        <v>16801</v>
      </c>
      <c r="N68" s="71">
        <v>19885</v>
      </c>
      <c r="O68" s="71">
        <v>21571</v>
      </c>
      <c r="P68" s="71">
        <v>22699</v>
      </c>
      <c r="Q68" s="71">
        <v>24358</v>
      </c>
      <c r="R68" s="72">
        <v>24767.922748190002</v>
      </c>
      <c r="S68" s="72">
        <v>26296.460355120002</v>
      </c>
      <c r="T68" s="72">
        <v>29592.72595004</v>
      </c>
      <c r="U68" s="72">
        <v>45237.082838590002</v>
      </c>
      <c r="V68" s="72">
        <v>70991.683227879999</v>
      </c>
      <c r="W68" s="72">
        <v>90713.030738779999</v>
      </c>
      <c r="X68" s="72">
        <v>84748.068591050003</v>
      </c>
      <c r="Y68" s="72">
        <v>79857.501203249994</v>
      </c>
      <c r="Z68" s="72">
        <v>80425.790589900003</v>
      </c>
      <c r="AA68" s="72">
        <v>85513.023189760002</v>
      </c>
      <c r="AB68" s="72">
        <v>84735.507532849995</v>
      </c>
      <c r="AC68" s="72">
        <v>83114.397731350007</v>
      </c>
      <c r="AD68" s="72">
        <v>85313.755927399994</v>
      </c>
      <c r="AE68" s="34" t="s">
        <v>100</v>
      </c>
      <c r="AF68" s="30"/>
      <c r="AH68" s="10"/>
    </row>
    <row r="69" spans="1:34" s="4" customFormat="1" ht="23.25" x14ac:dyDescent="0.35">
      <c r="A69" s="100" t="s">
        <v>101</v>
      </c>
      <c r="B69" s="11"/>
      <c r="C69" s="11"/>
      <c r="D69" s="95"/>
      <c r="E69" s="95"/>
      <c r="F69" s="95"/>
      <c r="G69" s="95"/>
      <c r="H69" s="95"/>
      <c r="I69" s="11"/>
      <c r="J69" s="11"/>
      <c r="K69" s="41" t="e">
        <f>+K70+K71+K72</f>
        <v>#REF!</v>
      </c>
      <c r="L69" s="95" t="e">
        <f>+L70+L71+L72+L73</f>
        <v>#REF!</v>
      </c>
      <c r="M69" s="69" t="e">
        <f>+M70+M71+M72</f>
        <v>#REF!</v>
      </c>
      <c r="N69" s="69" t="e">
        <f>+N70+N71+N72</f>
        <v>#REF!</v>
      </c>
      <c r="O69" s="69" t="e">
        <f t="shared" ref="O69:X69" si="16">+O70+O71+O72+O73</f>
        <v>#REF!</v>
      </c>
      <c r="P69" s="69" t="e">
        <f t="shared" si="16"/>
        <v>#REF!</v>
      </c>
      <c r="Q69" s="69" t="e">
        <f t="shared" si="16"/>
        <v>#REF!</v>
      </c>
      <c r="R69" s="69" t="e">
        <f t="shared" si="16"/>
        <v>#REF!</v>
      </c>
      <c r="S69" s="69">
        <v>29925</v>
      </c>
      <c r="T69" s="69">
        <v>36135</v>
      </c>
      <c r="U69" s="69">
        <v>42855</v>
      </c>
      <c r="V69" s="69">
        <v>43148</v>
      </c>
      <c r="W69" s="69">
        <v>52422</v>
      </c>
      <c r="X69" s="69">
        <v>48992</v>
      </c>
      <c r="Y69" s="69">
        <v>77297</v>
      </c>
      <c r="Z69" s="69">
        <v>81860</v>
      </c>
      <c r="AA69" s="69">
        <v>100579</v>
      </c>
      <c r="AB69" s="69">
        <v>114500</v>
      </c>
      <c r="AC69" s="69">
        <v>125005</v>
      </c>
      <c r="AD69" s="69">
        <v>125153</v>
      </c>
      <c r="AE69" s="96" t="s">
        <v>14</v>
      </c>
      <c r="AF69" s="41"/>
      <c r="AH69" s="11"/>
    </row>
    <row r="70" spans="1:34" s="4" customFormat="1" ht="23.25" x14ac:dyDescent="0.35">
      <c r="A70" s="98" t="s">
        <v>102</v>
      </c>
      <c r="B70" s="11"/>
      <c r="C70" s="11"/>
      <c r="D70" s="95"/>
      <c r="E70" s="95"/>
      <c r="F70" s="95"/>
      <c r="G70" s="95"/>
      <c r="H70" s="95"/>
      <c r="I70" s="11"/>
      <c r="J70" s="11"/>
      <c r="K70" s="41" t="e">
        <f>+#REF!+#REF!</f>
        <v>#REF!</v>
      </c>
      <c r="L70" s="41" t="e">
        <f>+#REF!+#REF!</f>
        <v>#REF!</v>
      </c>
      <c r="M70" s="72" t="e">
        <f>+#REF!+#REF!</f>
        <v>#REF!</v>
      </c>
      <c r="N70" s="72" t="e">
        <f>+#REF!+#REF!</f>
        <v>#REF!</v>
      </c>
      <c r="O70" s="72" t="e">
        <f>+#REF!+#REF!</f>
        <v>#REF!</v>
      </c>
      <c r="P70" s="72" t="e">
        <f>+#REF!+#REF!</f>
        <v>#REF!</v>
      </c>
      <c r="Q70" s="72" t="e">
        <f>+#REF!+#REF!</f>
        <v>#REF!</v>
      </c>
      <c r="R70" s="72" t="e">
        <f>+#REF!+#REF!</f>
        <v>#REF!</v>
      </c>
      <c r="S70" s="72">
        <v>3287</v>
      </c>
      <c r="T70" s="72">
        <v>2763</v>
      </c>
      <c r="U70" s="72">
        <v>2563</v>
      </c>
      <c r="V70" s="72">
        <v>2282</v>
      </c>
      <c r="W70" s="72">
        <v>1874</v>
      </c>
      <c r="X70" s="72">
        <v>1764</v>
      </c>
      <c r="Y70" s="72">
        <v>1553</v>
      </c>
      <c r="Z70" s="72">
        <v>1239</v>
      </c>
      <c r="AA70" s="72">
        <v>1036</v>
      </c>
      <c r="AB70" s="72">
        <v>980</v>
      </c>
      <c r="AC70" s="72">
        <v>963</v>
      </c>
      <c r="AD70" s="72">
        <v>905</v>
      </c>
      <c r="AE70" s="99" t="s">
        <v>103</v>
      </c>
      <c r="AF70" s="41"/>
      <c r="AH70" s="11"/>
    </row>
    <row r="71" spans="1:34" ht="23.25" x14ac:dyDescent="0.35">
      <c r="A71" s="74" t="s">
        <v>104</v>
      </c>
      <c r="B71" s="10"/>
      <c r="C71" s="10"/>
      <c r="D71" s="66"/>
      <c r="E71" s="66"/>
      <c r="F71" s="66"/>
      <c r="G71" s="66"/>
      <c r="H71" s="66"/>
      <c r="I71" s="10"/>
      <c r="J71" s="10"/>
      <c r="K71" s="30">
        <v>8419</v>
      </c>
      <c r="L71" s="30">
        <v>8503</v>
      </c>
      <c r="M71" s="71">
        <v>11159</v>
      </c>
      <c r="N71" s="71">
        <v>13172</v>
      </c>
      <c r="O71" s="71">
        <v>16900</v>
      </c>
      <c r="P71" s="71">
        <v>7997</v>
      </c>
      <c r="Q71" s="71">
        <v>6344</v>
      </c>
      <c r="R71" s="72">
        <v>9692</v>
      </c>
      <c r="S71" s="72">
        <v>12714</v>
      </c>
      <c r="T71" s="72">
        <v>17199</v>
      </c>
      <c r="U71" s="72">
        <v>22494</v>
      </c>
      <c r="V71" s="72">
        <v>18817</v>
      </c>
      <c r="W71" s="72">
        <v>27236</v>
      </c>
      <c r="X71" s="72">
        <v>25456</v>
      </c>
      <c r="Y71" s="72">
        <v>51920</v>
      </c>
      <c r="Z71" s="72">
        <v>53584</v>
      </c>
      <c r="AA71" s="72">
        <v>70265</v>
      </c>
      <c r="AB71" s="72">
        <v>81205</v>
      </c>
      <c r="AC71" s="72">
        <v>87874</v>
      </c>
      <c r="AD71" s="72">
        <v>89930</v>
      </c>
      <c r="AE71" s="34" t="s">
        <v>105</v>
      </c>
      <c r="AF71" s="30"/>
      <c r="AH71" s="10"/>
    </row>
    <row r="72" spans="1:34" ht="23.25" x14ac:dyDescent="0.35">
      <c r="A72" s="74" t="s">
        <v>106</v>
      </c>
      <c r="B72" s="10"/>
      <c r="C72" s="10"/>
      <c r="D72" s="66"/>
      <c r="E72" s="66"/>
      <c r="F72" s="66"/>
      <c r="G72" s="66"/>
      <c r="H72" s="66"/>
      <c r="I72" s="10"/>
      <c r="J72" s="10"/>
      <c r="K72" s="30">
        <v>7942</v>
      </c>
      <c r="L72" s="30">
        <v>8245</v>
      </c>
      <c r="M72" s="71">
        <v>8710</v>
      </c>
      <c r="N72" s="71">
        <v>9063</v>
      </c>
      <c r="O72" s="71">
        <v>9748</v>
      </c>
      <c r="P72" s="71">
        <v>7654</v>
      </c>
      <c r="Q72" s="71">
        <v>8425</v>
      </c>
      <c r="R72" s="72">
        <v>10461</v>
      </c>
      <c r="S72" s="72">
        <v>13924</v>
      </c>
      <c r="T72" s="72">
        <v>16173</v>
      </c>
      <c r="U72" s="72">
        <v>17798</v>
      </c>
      <c r="V72" s="72">
        <v>22049</v>
      </c>
      <c r="W72" s="72">
        <v>23312</v>
      </c>
      <c r="X72" s="72">
        <v>21772</v>
      </c>
      <c r="Y72" s="72">
        <v>23824</v>
      </c>
      <c r="Z72" s="72">
        <v>27037</v>
      </c>
      <c r="AA72" s="72">
        <v>29278</v>
      </c>
      <c r="AB72" s="72">
        <v>32315</v>
      </c>
      <c r="AC72" s="72">
        <v>36168</v>
      </c>
      <c r="AD72" s="72">
        <v>34318</v>
      </c>
      <c r="AE72" s="34" t="s">
        <v>107</v>
      </c>
      <c r="AF72" s="30"/>
      <c r="AH72" s="10"/>
    </row>
    <row r="73" spans="1:34" ht="23.25" x14ac:dyDescent="0.35">
      <c r="A73" s="76" t="s">
        <v>108</v>
      </c>
      <c r="B73" s="10"/>
      <c r="C73" s="10"/>
      <c r="D73" s="66"/>
      <c r="E73" s="66"/>
      <c r="F73" s="66"/>
      <c r="G73" s="66"/>
      <c r="H73" s="66"/>
      <c r="I73" s="10"/>
      <c r="J73" s="10"/>
      <c r="K73" s="30">
        <v>0</v>
      </c>
      <c r="L73" s="30">
        <v>54</v>
      </c>
      <c r="M73" s="71">
        <v>0</v>
      </c>
      <c r="N73" s="71">
        <v>0</v>
      </c>
      <c r="O73" s="71">
        <v>1000</v>
      </c>
      <c r="P73" s="71">
        <v>0</v>
      </c>
      <c r="Q73" s="71">
        <v>0</v>
      </c>
      <c r="R73" s="72">
        <v>0</v>
      </c>
      <c r="S73" s="72">
        <v>0</v>
      </c>
      <c r="T73" s="72">
        <v>0</v>
      </c>
      <c r="U73" s="72">
        <v>0</v>
      </c>
      <c r="V73" s="72">
        <v>0</v>
      </c>
      <c r="W73" s="72">
        <v>0</v>
      </c>
      <c r="X73" s="72">
        <v>0</v>
      </c>
      <c r="Y73" s="72">
        <v>0</v>
      </c>
      <c r="Z73" s="72">
        <v>0</v>
      </c>
      <c r="AA73" s="72">
        <v>0</v>
      </c>
      <c r="AB73" s="72">
        <v>0</v>
      </c>
      <c r="AC73" s="72">
        <v>0</v>
      </c>
      <c r="AD73" s="72">
        <v>0</v>
      </c>
      <c r="AE73" s="34" t="s">
        <v>109</v>
      </c>
      <c r="AF73" s="30"/>
      <c r="AH73" s="10"/>
    </row>
    <row r="74" spans="1:34" ht="23.25" x14ac:dyDescent="0.35">
      <c r="A74" s="76"/>
      <c r="B74" s="10"/>
      <c r="C74" s="10"/>
      <c r="D74" s="66"/>
      <c r="E74" s="66"/>
      <c r="F74" s="66"/>
      <c r="G74" s="66"/>
      <c r="H74" s="66"/>
      <c r="I74" s="10"/>
      <c r="J74" s="10"/>
      <c r="K74" s="30"/>
      <c r="L74" s="30"/>
      <c r="M74" s="71"/>
      <c r="N74" s="71"/>
      <c r="O74" s="71"/>
      <c r="P74" s="71"/>
      <c r="Q74" s="71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34"/>
      <c r="AF74" s="30"/>
      <c r="AH74" s="10"/>
    </row>
    <row r="75" spans="1:34" s="4" customFormat="1" ht="23.25" x14ac:dyDescent="0.35">
      <c r="A75" s="100" t="s">
        <v>35</v>
      </c>
      <c r="B75" s="11"/>
      <c r="C75" s="11"/>
      <c r="D75" s="95"/>
      <c r="E75" s="95"/>
      <c r="F75" s="95"/>
      <c r="G75" s="95"/>
      <c r="H75" s="95"/>
      <c r="I75" s="11"/>
      <c r="J75" s="11"/>
      <c r="K75" s="41">
        <f>K76+K81+1</f>
        <v>79642</v>
      </c>
      <c r="L75" s="95">
        <f t="shared" ref="L75:Q75" si="17">L76+L81</f>
        <v>84215.742597560005</v>
      </c>
      <c r="M75" s="69">
        <f t="shared" si="17"/>
        <v>96264</v>
      </c>
      <c r="N75" s="69">
        <f t="shared" si="17"/>
        <v>103127</v>
      </c>
      <c r="O75" s="69">
        <f t="shared" si="17"/>
        <v>118503</v>
      </c>
      <c r="P75" s="69">
        <f t="shared" si="17"/>
        <v>112840</v>
      </c>
      <c r="Q75" s="69">
        <f t="shared" si="17"/>
        <v>105944.03750779069</v>
      </c>
      <c r="R75" s="69">
        <f>R76+R81+R84</f>
        <v>144079.12873667799</v>
      </c>
      <c r="S75" s="69">
        <v>155878.99391716399</v>
      </c>
      <c r="T75" s="69">
        <v>165606.484971853</v>
      </c>
      <c r="U75" s="69">
        <v>208361.239376891</v>
      </c>
      <c r="V75" s="69">
        <v>250396.386984685</v>
      </c>
      <c r="W75" s="69">
        <v>281098.04308365501</v>
      </c>
      <c r="X75" s="69">
        <v>269053.40139734402</v>
      </c>
      <c r="Y75" s="69">
        <v>291849.32608699199</v>
      </c>
      <c r="Z75" s="69">
        <v>304268.62396553101</v>
      </c>
      <c r="AA75" s="69">
        <v>338764.55529472197</v>
      </c>
      <c r="AB75" s="69">
        <v>351880.02883316402</v>
      </c>
      <c r="AC75" s="69">
        <v>367083.98837197101</v>
      </c>
      <c r="AD75" s="69">
        <v>372651.52612920001</v>
      </c>
      <c r="AE75" s="96" t="s">
        <v>36</v>
      </c>
      <c r="AF75" s="41"/>
      <c r="AH75" s="11"/>
    </row>
    <row r="76" spans="1:34" s="4" customFormat="1" ht="23.25" x14ac:dyDescent="0.35">
      <c r="A76" s="100" t="s">
        <v>70</v>
      </c>
      <c r="B76" s="11"/>
      <c r="C76" s="11"/>
      <c r="D76" s="95"/>
      <c r="E76" s="95"/>
      <c r="F76" s="95"/>
      <c r="G76" s="95"/>
      <c r="H76" s="95"/>
      <c r="I76" s="11"/>
      <c r="J76" s="11"/>
      <c r="K76" s="41">
        <f t="shared" ref="K76:Q76" si="18">+K77+K80</f>
        <v>62296</v>
      </c>
      <c r="L76" s="95">
        <f t="shared" si="18"/>
        <v>66524.742597560005</v>
      </c>
      <c r="M76" s="69">
        <f t="shared" si="18"/>
        <v>75490</v>
      </c>
      <c r="N76" s="69">
        <f t="shared" si="18"/>
        <v>80206</v>
      </c>
      <c r="O76" s="69">
        <f t="shared" si="18"/>
        <v>90202</v>
      </c>
      <c r="P76" s="69">
        <f t="shared" si="18"/>
        <v>97189</v>
      </c>
      <c r="Q76" s="69">
        <f t="shared" si="18"/>
        <v>89520.037507790694</v>
      </c>
      <c r="R76" s="69">
        <f>+R77+R80</f>
        <v>93954.15057373399</v>
      </c>
      <c r="S76" s="69">
        <v>128802.99391716399</v>
      </c>
      <c r="T76" s="69">
        <v>131586.484971853</v>
      </c>
      <c r="U76" s="69">
        <v>165506.239376891</v>
      </c>
      <c r="V76" s="69">
        <v>207248.386984685</v>
      </c>
      <c r="W76" s="69">
        <v>228576.04308365501</v>
      </c>
      <c r="X76" s="69">
        <v>220061.40139734402</v>
      </c>
      <c r="Y76" s="69">
        <v>214552.32608699199</v>
      </c>
      <c r="Z76" s="69">
        <v>222408.62396553098</v>
      </c>
      <c r="AA76" s="69">
        <v>238185.555294722</v>
      </c>
      <c r="AB76" s="69">
        <v>237380.02883316402</v>
      </c>
      <c r="AC76" s="69">
        <v>242078.98837197101</v>
      </c>
      <c r="AD76" s="69">
        <v>247498.52612920001</v>
      </c>
      <c r="AE76" s="96" t="s">
        <v>69</v>
      </c>
      <c r="AF76" s="41"/>
      <c r="AH76" s="11"/>
    </row>
    <row r="77" spans="1:34" s="4" customFormat="1" ht="23.25" x14ac:dyDescent="0.35">
      <c r="A77" s="98" t="s">
        <v>110</v>
      </c>
      <c r="B77" s="11"/>
      <c r="C77" s="11"/>
      <c r="D77" s="95"/>
      <c r="E77" s="95"/>
      <c r="F77" s="95"/>
      <c r="G77" s="95"/>
      <c r="H77" s="95"/>
      <c r="I77" s="11"/>
      <c r="J77" s="11"/>
      <c r="K77" s="41">
        <f t="shared" ref="K77:W77" si="19">SUM(K78:K79)</f>
        <v>18643</v>
      </c>
      <c r="L77" s="41">
        <f t="shared" si="19"/>
        <v>17077.818832840003</v>
      </c>
      <c r="M77" s="72">
        <f t="shared" si="19"/>
        <v>17647</v>
      </c>
      <c r="N77" s="72">
        <f t="shared" si="19"/>
        <v>16900</v>
      </c>
      <c r="O77" s="72">
        <f t="shared" si="19"/>
        <v>20079</v>
      </c>
      <c r="P77" s="72">
        <f t="shared" si="19"/>
        <v>30529</v>
      </c>
      <c r="Q77" s="72">
        <f t="shared" si="19"/>
        <v>40352.155960092205</v>
      </c>
      <c r="R77" s="72">
        <f t="shared" si="19"/>
        <v>43022.793890483998</v>
      </c>
      <c r="S77" s="72">
        <v>41554.757764516995</v>
      </c>
      <c r="T77" s="72">
        <v>32481.108775516001</v>
      </c>
      <c r="U77" s="72">
        <v>30114.678833084999</v>
      </c>
      <c r="V77" s="72">
        <v>29988.479701617001</v>
      </c>
      <c r="W77" s="72">
        <v>34348.568605177003</v>
      </c>
      <c r="X77" s="72">
        <v>39184.658085028001</v>
      </c>
      <c r="Y77" s="72">
        <v>41877.770630619001</v>
      </c>
      <c r="Z77" s="72">
        <v>42955.419062429995</v>
      </c>
      <c r="AA77" s="72">
        <v>43296.146387159002</v>
      </c>
      <c r="AB77" s="72">
        <v>42323.742303714003</v>
      </c>
      <c r="AC77" s="72">
        <v>41920.087570283002</v>
      </c>
      <c r="AD77" s="72">
        <v>43814.354321157996</v>
      </c>
      <c r="AE77" s="99" t="s">
        <v>111</v>
      </c>
      <c r="AF77" s="41"/>
      <c r="AH77" s="11"/>
    </row>
    <row r="78" spans="1:34" ht="23.25" x14ac:dyDescent="0.35">
      <c r="A78" s="74" t="s">
        <v>112</v>
      </c>
      <c r="B78" s="10"/>
      <c r="C78" s="10"/>
      <c r="D78" s="66"/>
      <c r="E78" s="66"/>
      <c r="F78" s="66"/>
      <c r="G78" s="66"/>
      <c r="H78" s="66"/>
      <c r="I78" s="10"/>
      <c r="J78" s="10"/>
      <c r="K78" s="30">
        <v>9768</v>
      </c>
      <c r="L78" s="30">
        <v>8994.1588693500016</v>
      </c>
      <c r="M78" s="71">
        <v>9675</v>
      </c>
      <c r="N78" s="71">
        <v>9115</v>
      </c>
      <c r="O78" s="71">
        <v>8668</v>
      </c>
      <c r="P78" s="71">
        <v>8524</v>
      </c>
      <c r="Q78" s="71">
        <v>9329.9608429725995</v>
      </c>
      <c r="R78" s="72">
        <v>9510.5365545919994</v>
      </c>
      <c r="S78" s="72">
        <v>8962.2779436109995</v>
      </c>
      <c r="T78" s="72">
        <v>7241.0758068739997</v>
      </c>
      <c r="U78" s="72">
        <v>7141.222006387</v>
      </c>
      <c r="V78" s="72">
        <v>7198.304525386</v>
      </c>
      <c r="W78" s="72">
        <v>7807.06555432</v>
      </c>
      <c r="X78" s="72">
        <v>8084.7596313630002</v>
      </c>
      <c r="Y78" s="72">
        <v>8872.4215365</v>
      </c>
      <c r="Z78" s="72">
        <v>8795.3069712190008</v>
      </c>
      <c r="AA78" s="72">
        <v>8081.9152003310001</v>
      </c>
      <c r="AB78" s="72">
        <v>7699.0415556380003</v>
      </c>
      <c r="AC78" s="72">
        <v>7328.2204939000003</v>
      </c>
      <c r="AD78" s="72">
        <v>7338.6715677680004</v>
      </c>
      <c r="AE78" s="34" t="s">
        <v>113</v>
      </c>
      <c r="AF78" s="30"/>
      <c r="AH78" s="10"/>
    </row>
    <row r="79" spans="1:34" ht="23.25" x14ac:dyDescent="0.35">
      <c r="A79" s="74" t="s">
        <v>114</v>
      </c>
      <c r="B79" s="10"/>
      <c r="C79" s="10"/>
      <c r="D79" s="66"/>
      <c r="E79" s="66"/>
      <c r="F79" s="66"/>
      <c r="G79" s="66"/>
      <c r="H79" s="66"/>
      <c r="I79" s="10"/>
      <c r="J79" s="10"/>
      <c r="K79" s="30">
        <v>8875</v>
      </c>
      <c r="L79" s="30">
        <v>8083.6599634900022</v>
      </c>
      <c r="M79" s="71">
        <v>7972</v>
      </c>
      <c r="N79" s="71">
        <v>7785</v>
      </c>
      <c r="O79" s="71">
        <v>11411</v>
      </c>
      <c r="P79" s="71">
        <v>22005</v>
      </c>
      <c r="Q79" s="71">
        <v>31022.195117119601</v>
      </c>
      <c r="R79" s="72">
        <v>33512.257335891998</v>
      </c>
      <c r="S79" s="72">
        <v>32592.479820905999</v>
      </c>
      <c r="T79" s="72">
        <v>25240.032968642001</v>
      </c>
      <c r="U79" s="72">
        <v>22973.456826697999</v>
      </c>
      <c r="V79" s="72">
        <v>22790.175176231001</v>
      </c>
      <c r="W79" s="72">
        <v>26541.503050857002</v>
      </c>
      <c r="X79" s="72">
        <v>31099.898453664999</v>
      </c>
      <c r="Y79" s="72">
        <v>33005.349094119003</v>
      </c>
      <c r="Z79" s="72">
        <v>34160.112091210998</v>
      </c>
      <c r="AA79" s="72">
        <v>35214.231186828001</v>
      </c>
      <c r="AB79" s="72">
        <v>34624.700748076</v>
      </c>
      <c r="AC79" s="72">
        <v>34591.867076383001</v>
      </c>
      <c r="AD79" s="72">
        <v>36475.68275339</v>
      </c>
      <c r="AE79" s="34" t="s">
        <v>115</v>
      </c>
      <c r="AF79" s="30"/>
      <c r="AH79" s="10"/>
    </row>
    <row r="80" spans="1:34" ht="23.25" x14ac:dyDescent="0.35">
      <c r="A80" s="74" t="s">
        <v>116</v>
      </c>
      <c r="B80" s="10"/>
      <c r="C80" s="10"/>
      <c r="D80" s="66"/>
      <c r="E80" s="66"/>
      <c r="F80" s="66"/>
      <c r="G80" s="66"/>
      <c r="H80" s="66"/>
      <c r="I80" s="10"/>
      <c r="J80" s="10"/>
      <c r="K80" s="30">
        <v>43653</v>
      </c>
      <c r="L80" s="30">
        <v>49446.923764719999</v>
      </c>
      <c r="M80" s="71">
        <v>57843</v>
      </c>
      <c r="N80" s="71">
        <v>63306</v>
      </c>
      <c r="O80" s="71">
        <v>70123</v>
      </c>
      <c r="P80" s="71">
        <v>66660</v>
      </c>
      <c r="Q80" s="71">
        <v>49167.881547698496</v>
      </c>
      <c r="R80" s="72">
        <v>50931.35668325</v>
      </c>
      <c r="S80" s="72">
        <v>57169.206230976997</v>
      </c>
      <c r="T80" s="72">
        <v>67545.058144997005</v>
      </c>
      <c r="U80" s="72">
        <v>99044.792543806005</v>
      </c>
      <c r="V80" s="72">
        <v>138516.26628306799</v>
      </c>
      <c r="W80" s="72">
        <v>155320.86547847799</v>
      </c>
      <c r="X80" s="72">
        <v>139977.288312316</v>
      </c>
      <c r="Y80" s="72">
        <v>127290.00545637299</v>
      </c>
      <c r="Z80" s="72">
        <v>128922.555387609</v>
      </c>
      <c r="AA80" s="72">
        <v>129865.008588083</v>
      </c>
      <c r="AB80" s="72">
        <v>127730.591621874</v>
      </c>
      <c r="AC80" s="72">
        <v>127041.540259106</v>
      </c>
      <c r="AD80" s="72">
        <v>129832.76062061101</v>
      </c>
      <c r="AE80" s="34" t="s">
        <v>117</v>
      </c>
      <c r="AF80" s="30"/>
      <c r="AH80" s="10"/>
    </row>
    <row r="81" spans="1:34" s="4" customFormat="1" ht="23.25" x14ac:dyDescent="0.35">
      <c r="A81" s="100" t="s">
        <v>101</v>
      </c>
      <c r="B81" s="11"/>
      <c r="C81" s="11"/>
      <c r="D81" s="95"/>
      <c r="E81" s="95"/>
      <c r="F81" s="95"/>
      <c r="G81" s="95"/>
      <c r="H81" s="95"/>
      <c r="I81" s="11"/>
      <c r="J81" s="11"/>
      <c r="K81" s="41">
        <f t="shared" ref="K81:AD81" si="20">K82+K83</f>
        <v>17345</v>
      </c>
      <c r="L81" s="95">
        <f t="shared" si="20"/>
        <v>17691</v>
      </c>
      <c r="M81" s="69">
        <f t="shared" si="20"/>
        <v>20774</v>
      </c>
      <c r="N81" s="69">
        <f t="shared" si="20"/>
        <v>22921</v>
      </c>
      <c r="O81" s="69">
        <f t="shared" si="20"/>
        <v>28301</v>
      </c>
      <c r="P81" s="69">
        <f t="shared" si="20"/>
        <v>15651</v>
      </c>
      <c r="Q81" s="69">
        <f t="shared" si="20"/>
        <v>16424</v>
      </c>
      <c r="R81" s="69">
        <f t="shared" si="20"/>
        <v>23013</v>
      </c>
      <c r="S81" s="69">
        <v>27076</v>
      </c>
      <c r="T81" s="69">
        <v>34020</v>
      </c>
      <c r="U81" s="69">
        <v>42855</v>
      </c>
      <c r="V81" s="69">
        <v>43148</v>
      </c>
      <c r="W81" s="69">
        <v>52522</v>
      </c>
      <c r="X81" s="70">
        <v>48992</v>
      </c>
      <c r="Y81" s="70">
        <v>77297</v>
      </c>
      <c r="Z81" s="70">
        <v>81860</v>
      </c>
      <c r="AA81" s="70">
        <v>100579</v>
      </c>
      <c r="AB81" s="70">
        <v>114500</v>
      </c>
      <c r="AC81" s="70">
        <v>125005</v>
      </c>
      <c r="AD81" s="70">
        <v>125153</v>
      </c>
      <c r="AE81" s="101" t="s">
        <v>14</v>
      </c>
      <c r="AF81" s="41"/>
      <c r="AH81" s="11"/>
    </row>
    <row r="82" spans="1:34" ht="23.25" x14ac:dyDescent="0.35">
      <c r="A82" s="74" t="s">
        <v>118</v>
      </c>
      <c r="B82" s="10"/>
      <c r="C82" s="10"/>
      <c r="D82" s="66"/>
      <c r="E82" s="66"/>
      <c r="F82" s="66"/>
      <c r="G82" s="66"/>
      <c r="H82" s="66"/>
      <c r="I82" s="10"/>
      <c r="J82" s="10"/>
      <c r="K82" s="30">
        <v>4940</v>
      </c>
      <c r="L82" s="30">
        <v>8160</v>
      </c>
      <c r="M82" s="71">
        <v>9935</v>
      </c>
      <c r="N82" s="71">
        <v>11540</v>
      </c>
      <c r="O82" s="71">
        <v>17306</v>
      </c>
      <c r="P82" s="71">
        <v>7997</v>
      </c>
      <c r="Q82" s="71">
        <v>5187</v>
      </c>
      <c r="R82" s="72">
        <v>8260</v>
      </c>
      <c r="S82" s="72">
        <v>12171</v>
      </c>
      <c r="T82" s="72">
        <v>17032</v>
      </c>
      <c r="U82" s="72">
        <v>20993</v>
      </c>
      <c r="V82" s="72">
        <v>16392</v>
      </c>
      <c r="W82" s="72">
        <v>23912</v>
      </c>
      <c r="X82" s="72">
        <v>20437</v>
      </c>
      <c r="Y82" s="72">
        <v>47984</v>
      </c>
      <c r="Z82" s="72">
        <v>47781</v>
      </c>
      <c r="AA82" s="72">
        <v>64049</v>
      </c>
      <c r="AB82" s="72">
        <v>74517</v>
      </c>
      <c r="AC82" s="72">
        <v>80872</v>
      </c>
      <c r="AD82" s="72">
        <v>82760</v>
      </c>
      <c r="AE82" s="34" t="s">
        <v>119</v>
      </c>
      <c r="AF82" s="30"/>
      <c r="AH82" s="10"/>
    </row>
    <row r="83" spans="1:34" ht="23.25" x14ac:dyDescent="0.35">
      <c r="A83" s="74" t="s">
        <v>120</v>
      </c>
      <c r="B83" s="10"/>
      <c r="C83" s="10"/>
      <c r="D83" s="66"/>
      <c r="E83" s="66"/>
      <c r="F83" s="66"/>
      <c r="G83" s="66"/>
      <c r="H83" s="66"/>
      <c r="I83" s="10"/>
      <c r="J83" s="10"/>
      <c r="K83" s="30">
        <v>12405</v>
      </c>
      <c r="L83" s="30">
        <v>9531</v>
      </c>
      <c r="M83" s="71">
        <v>10839</v>
      </c>
      <c r="N83" s="71">
        <v>11381</v>
      </c>
      <c r="O83" s="71">
        <v>10995</v>
      </c>
      <c r="P83" s="71">
        <v>7654</v>
      </c>
      <c r="Q83" s="71">
        <v>11237</v>
      </c>
      <c r="R83" s="72">
        <v>14753</v>
      </c>
      <c r="S83" s="72">
        <v>14905</v>
      </c>
      <c r="T83" s="72">
        <v>16988</v>
      </c>
      <c r="U83" s="72">
        <v>21862</v>
      </c>
      <c r="V83" s="72">
        <v>26756</v>
      </c>
      <c r="W83" s="72">
        <v>28610</v>
      </c>
      <c r="X83" s="72">
        <v>28555</v>
      </c>
      <c r="Y83" s="72">
        <v>29313</v>
      </c>
      <c r="Z83" s="72">
        <v>34079</v>
      </c>
      <c r="AA83" s="72">
        <v>36530</v>
      </c>
      <c r="AB83" s="72">
        <v>39983</v>
      </c>
      <c r="AC83" s="72">
        <v>44133</v>
      </c>
      <c r="AD83" s="72">
        <v>42393</v>
      </c>
      <c r="AE83" s="34" t="s">
        <v>121</v>
      </c>
      <c r="AF83" s="30"/>
      <c r="AH83" s="10"/>
    </row>
    <row r="84" spans="1:34" s="79" customFormat="1" ht="23.25" x14ac:dyDescent="0.35">
      <c r="A84" s="77" t="s">
        <v>129</v>
      </c>
      <c r="B84" s="78"/>
      <c r="C84" s="78"/>
      <c r="D84" s="80"/>
      <c r="E84" s="80"/>
      <c r="F84" s="80"/>
      <c r="G84" s="80"/>
      <c r="H84" s="80"/>
      <c r="I84" s="78"/>
      <c r="J84" s="78"/>
      <c r="K84" s="80">
        <v>13081</v>
      </c>
      <c r="L84" s="80" t="e">
        <f>+#REF!+#REF!+#REF!+#REF!</f>
        <v>#REF!</v>
      </c>
      <c r="M84" s="73" t="e">
        <f>+#REF!+#REF!+#REF!+#REF!</f>
        <v>#REF!</v>
      </c>
      <c r="N84" s="73" t="e">
        <f>+#REF!+#REF!+#REF!+#REF!</f>
        <v>#REF!</v>
      </c>
      <c r="O84" s="73" t="e">
        <f>+#REF!+#REF!+#REF!+#REF!</f>
        <v>#REF!</v>
      </c>
      <c r="P84" s="73">
        <v>21031</v>
      </c>
      <c r="Q84" s="73" t="e">
        <f>+SUM(#REF!)</f>
        <v>#REF!</v>
      </c>
      <c r="R84" s="69">
        <f>+R85+R86</f>
        <v>27111.978162943997</v>
      </c>
      <c r="S84" s="69">
        <v>30079.02992167</v>
      </c>
      <c r="T84" s="69">
        <v>31560.31805134</v>
      </c>
      <c r="U84" s="69">
        <v>36346.767999999996</v>
      </c>
      <c r="V84" s="69">
        <v>38743.641000000003</v>
      </c>
      <c r="W84" s="69">
        <v>38906.608999999997</v>
      </c>
      <c r="X84" s="69">
        <v>40899.455000000002</v>
      </c>
      <c r="Y84" s="69">
        <v>45384.55</v>
      </c>
      <c r="Z84" s="69">
        <v>50530.649515491998</v>
      </c>
      <c r="AA84" s="69">
        <v>65024.400319479995</v>
      </c>
      <c r="AB84" s="69">
        <v>67325.694907576006</v>
      </c>
      <c r="AC84" s="69">
        <v>73117.360542581999</v>
      </c>
      <c r="AD84" s="69">
        <v>73851.411187431004</v>
      </c>
      <c r="AE84" s="81" t="s">
        <v>130</v>
      </c>
      <c r="AF84" s="80"/>
      <c r="AH84" s="78"/>
    </row>
    <row r="85" spans="1:34" s="79" customFormat="1" ht="23.25" x14ac:dyDescent="0.35">
      <c r="A85" s="75" t="s">
        <v>131</v>
      </c>
      <c r="B85" s="78"/>
      <c r="C85" s="78"/>
      <c r="D85" s="80"/>
      <c r="E85" s="80"/>
      <c r="F85" s="80"/>
      <c r="G85" s="80"/>
      <c r="H85" s="80"/>
      <c r="I85" s="78"/>
      <c r="J85" s="78"/>
      <c r="K85" s="80"/>
      <c r="L85" s="80"/>
      <c r="M85" s="73"/>
      <c r="N85" s="73"/>
      <c r="O85" s="73"/>
      <c r="P85" s="73"/>
      <c r="Q85" s="73"/>
      <c r="R85" s="70">
        <v>27111.978162943997</v>
      </c>
      <c r="S85" s="70">
        <v>30079.02992167</v>
      </c>
      <c r="T85" s="70">
        <v>31560.31805134</v>
      </c>
      <c r="U85" s="70">
        <v>36346.767999999996</v>
      </c>
      <c r="V85" s="70">
        <v>38743.641000000003</v>
      </c>
      <c r="W85" s="70">
        <v>38906.608999999997</v>
      </c>
      <c r="X85" s="70">
        <v>40899.455000000002</v>
      </c>
      <c r="Y85" s="70">
        <v>44184.55</v>
      </c>
      <c r="Z85" s="70">
        <v>47027.280015491997</v>
      </c>
      <c r="AA85" s="70">
        <v>53209.232319479997</v>
      </c>
      <c r="AB85" s="70">
        <v>53649.126190476003</v>
      </c>
      <c r="AC85" s="70">
        <v>55153.014347782002</v>
      </c>
      <c r="AD85" s="70">
        <v>55457.692706431</v>
      </c>
      <c r="AE85" s="81" t="s">
        <v>132</v>
      </c>
      <c r="AF85" s="80"/>
      <c r="AH85" s="78"/>
    </row>
    <row r="86" spans="1:34" ht="23.25" x14ac:dyDescent="0.35">
      <c r="A86" s="83" t="s">
        <v>133</v>
      </c>
      <c r="B86" s="9"/>
      <c r="C86" s="9"/>
      <c r="D86" s="84"/>
      <c r="E86" s="84"/>
      <c r="F86" s="84"/>
      <c r="G86" s="84"/>
      <c r="H86" s="84"/>
      <c r="I86" s="8"/>
      <c r="J86" s="39"/>
      <c r="K86" s="39"/>
      <c r="L86" s="39"/>
      <c r="M86" s="85"/>
      <c r="N86" s="85"/>
      <c r="O86" s="85"/>
      <c r="P86" s="85"/>
      <c r="Q86" s="85"/>
      <c r="R86" s="93">
        <v>0</v>
      </c>
      <c r="S86" s="93">
        <v>0</v>
      </c>
      <c r="T86" s="93">
        <v>0</v>
      </c>
      <c r="U86" s="93">
        <v>0</v>
      </c>
      <c r="V86" s="93">
        <v>0</v>
      </c>
      <c r="W86" s="93">
        <v>0</v>
      </c>
      <c r="X86" s="93">
        <v>0</v>
      </c>
      <c r="Y86" s="93">
        <v>1200</v>
      </c>
      <c r="Z86" s="93">
        <v>3503.3695000000002</v>
      </c>
      <c r="AA86" s="93">
        <v>11815.168</v>
      </c>
      <c r="AB86" s="93">
        <v>13676.568717100001</v>
      </c>
      <c r="AC86" s="93">
        <v>17964.3461948</v>
      </c>
      <c r="AD86" s="93">
        <v>18393.718481</v>
      </c>
      <c r="AE86" s="86" t="s">
        <v>134</v>
      </c>
      <c r="AF86" s="10"/>
      <c r="AH86" s="10"/>
    </row>
    <row r="87" spans="1:34" ht="19.5" x14ac:dyDescent="0.3">
      <c r="A87" s="2" t="s">
        <v>65</v>
      </c>
      <c r="B87" s="10"/>
      <c r="C87" s="10"/>
      <c r="D87" s="66"/>
      <c r="E87" s="66"/>
      <c r="F87" s="66"/>
      <c r="G87" s="66"/>
      <c r="H87" s="66"/>
      <c r="I87" s="14"/>
      <c r="J87" s="66"/>
      <c r="K87" s="66"/>
      <c r="L87" s="66"/>
      <c r="M87" s="66"/>
      <c r="AE87" s="12" t="s">
        <v>122</v>
      </c>
      <c r="AF87" s="12"/>
    </row>
    <row r="88" spans="1:34" ht="19.5" x14ac:dyDescent="0.3">
      <c r="A88" s="87" t="s">
        <v>123</v>
      </c>
      <c r="B88" s="10"/>
      <c r="C88" s="10"/>
      <c r="D88" s="66"/>
      <c r="E88" s="66"/>
      <c r="F88" s="66"/>
      <c r="G88" s="66"/>
      <c r="H88" s="66"/>
      <c r="I88" s="14"/>
      <c r="J88" s="10"/>
      <c r="K88" s="12"/>
      <c r="L88" s="10"/>
      <c r="M88" s="10"/>
      <c r="AE88" s="88" t="s">
        <v>124</v>
      </c>
    </row>
    <row r="89" spans="1:34" ht="19.5" x14ac:dyDescent="0.3">
      <c r="A89" s="87" t="s">
        <v>125</v>
      </c>
      <c r="B89" s="10"/>
      <c r="C89" s="10"/>
      <c r="D89" s="66"/>
      <c r="E89" s="66"/>
      <c r="F89" s="66"/>
      <c r="G89" s="66"/>
      <c r="H89" s="14"/>
      <c r="I89" s="14"/>
      <c r="J89" s="10"/>
      <c r="K89" s="12"/>
      <c r="L89" s="10"/>
      <c r="M89" s="10"/>
      <c r="AE89" s="89" t="s">
        <v>126</v>
      </c>
    </row>
    <row r="90" spans="1:34" ht="19.5" x14ac:dyDescent="0.3">
      <c r="A90" s="87" t="s">
        <v>127</v>
      </c>
      <c r="B90" s="10"/>
      <c r="C90" s="10"/>
      <c r="D90" s="66"/>
      <c r="E90" s="66"/>
      <c r="F90" s="66"/>
      <c r="G90" s="66"/>
      <c r="H90" s="14"/>
      <c r="I90" s="14"/>
      <c r="J90" s="10"/>
      <c r="K90" s="46"/>
      <c r="L90" s="10"/>
      <c r="M90" s="10"/>
      <c r="AE90" s="89" t="s">
        <v>128</v>
      </c>
    </row>
    <row r="91" spans="1:34" ht="19.5" x14ac:dyDescent="0.3">
      <c r="A91" s="109"/>
      <c r="B91" s="109"/>
      <c r="C91" s="109"/>
      <c r="D91" s="109"/>
      <c r="E91" s="109"/>
      <c r="F91" s="109"/>
      <c r="G91" s="109"/>
      <c r="H91" s="109"/>
      <c r="I91" s="109"/>
      <c r="J91" s="109"/>
      <c r="K91" s="109"/>
      <c r="L91" s="109"/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  <c r="Y91" s="109"/>
      <c r="Z91" s="109"/>
      <c r="AA91" s="109"/>
      <c r="AB91" s="109"/>
      <c r="AC91" s="109"/>
      <c r="AD91" s="109"/>
      <c r="AE91" s="109"/>
      <c r="AF91" s="90"/>
    </row>
    <row r="92" spans="1:34" ht="19.5" x14ac:dyDescent="0.3">
      <c r="A92" s="87"/>
      <c r="B92" s="10"/>
      <c r="C92" s="10"/>
      <c r="D92" s="82"/>
      <c r="E92" s="82"/>
      <c r="F92" s="82"/>
      <c r="G92" s="10"/>
      <c r="H92" s="91"/>
      <c r="I92" s="12"/>
      <c r="J92" s="10"/>
      <c r="K92" s="10"/>
      <c r="L92" s="10"/>
      <c r="M92" s="10"/>
      <c r="AE92" s="88"/>
      <c r="AF92" s="88"/>
      <c r="AG92" s="10"/>
    </row>
    <row r="93" spans="1:34" x14ac:dyDescent="0.25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AG93" s="10"/>
    </row>
    <row r="94" spans="1:34" x14ac:dyDescent="0.25">
      <c r="AG94" s="10"/>
    </row>
    <row r="95" spans="1:34" x14ac:dyDescent="0.25">
      <c r="M95" s="3">
        <v>32366.832001998599</v>
      </c>
      <c r="N95" s="3">
        <v>34604.385638062791</v>
      </c>
      <c r="O95" s="3">
        <v>39534.53153308457</v>
      </c>
      <c r="AG95" s="10"/>
    </row>
    <row r="96" spans="1:34" x14ac:dyDescent="0.25">
      <c r="M96" s="3">
        <v>2566.5857644544999</v>
      </c>
      <c r="N96" s="3">
        <v>2401.8045665598988</v>
      </c>
      <c r="O96" s="3">
        <v>2305.9531048666995</v>
      </c>
      <c r="AG96" s="10"/>
    </row>
    <row r="97" spans="12:33" x14ac:dyDescent="0.25">
      <c r="M97" s="3">
        <v>708.73423355379998</v>
      </c>
      <c r="N97" s="3">
        <v>590.65663738930004</v>
      </c>
      <c r="O97" s="3">
        <v>549.48276182160009</v>
      </c>
      <c r="AG97" s="10"/>
    </row>
    <row r="98" spans="12:33" x14ac:dyDescent="0.25">
      <c r="L98" s="92"/>
      <c r="M98" s="92">
        <v>14.189177555600001</v>
      </c>
      <c r="N98" s="3">
        <v>7.5891540155000001</v>
      </c>
      <c r="O98" s="3">
        <v>6.0344623096999994</v>
      </c>
      <c r="AG98" s="10"/>
    </row>
    <row r="99" spans="12:33" x14ac:dyDescent="0.25">
      <c r="M99" s="3">
        <v>0</v>
      </c>
      <c r="N99" s="3">
        <v>43.803964109399999</v>
      </c>
      <c r="O99" s="3">
        <v>66.124229198800009</v>
      </c>
      <c r="AG99" s="10"/>
    </row>
    <row r="100" spans="12:33" x14ac:dyDescent="0.25">
      <c r="AG100" s="10"/>
    </row>
  </sheetData>
  <mergeCells count="1">
    <mergeCell ref="A91:AE91"/>
  </mergeCells>
  <pageMargins left="0.70866141732283472" right="0.70866141732283472" top="0.74803149606299213" bottom="0.74803149606299213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T 5.24</vt:lpstr>
      <vt:lpstr>'T 5.24'!Yazdırma_Alanı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aggumussu</dc:creator>
  <cp:lastModifiedBy>Uğur AVŞAR</cp:lastModifiedBy>
  <cp:lastPrinted>2012-09-26T12:55:52Z</cp:lastPrinted>
  <dcterms:created xsi:type="dcterms:W3CDTF">2010-12-16T14:48:08Z</dcterms:created>
  <dcterms:modified xsi:type="dcterms:W3CDTF">2014-01-21T12:49:17Z</dcterms:modified>
</cp:coreProperties>
</file>