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720" windowHeight="5475" tabRatio="604" activeTab="0"/>
  </bookViews>
  <sheets>
    <sheet name="T 7.16" sheetId="1" r:id="rId1"/>
  </sheets>
  <definedNames>
    <definedName name="_xlnm.Print_Area" localSheetId="0">'T 7.16'!$A$1:$L$353</definedName>
  </definedNames>
  <calcPr fullCalcOnLoad="1"/>
</workbook>
</file>

<file path=xl/comments1.xml><?xml version="1.0" encoding="utf-8"?>
<comments xmlns="http://schemas.openxmlformats.org/spreadsheetml/2006/main">
  <authors>
    <author>adincer</author>
  </authors>
  <commentList>
    <comment ref="D2" authorId="0">
      <text>
        <r>
          <rPr>
            <b/>
            <sz val="8"/>
            <rFont val="Tahoma"/>
            <family val="2"/>
          </rPr>
          <t>adincer: imkb veriler/bültenler/ son ayın bülteninden</t>
        </r>
        <r>
          <rPr>
            <sz val="8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2"/>
          </rPr>
          <t>adincer:tcmb/veriler/istatistiki veriler/genel istatistikler/altınborsası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<sst xmlns="http://schemas.openxmlformats.org/spreadsheetml/2006/main" count="265" uniqueCount="87">
  <si>
    <t xml:space="preserve"> -   </t>
  </si>
  <si>
    <t>Kote Olan</t>
  </si>
  <si>
    <t>No. Of</t>
  </si>
  <si>
    <t>Quoted</t>
  </si>
  <si>
    <t>Firms</t>
  </si>
  <si>
    <t>Operat.</t>
  </si>
  <si>
    <t xml:space="preserve">      (Milyon $)</t>
  </si>
  <si>
    <t xml:space="preserve">      ($ Million)</t>
  </si>
  <si>
    <t>REPO- Ters REPO Piyasası</t>
  </si>
  <si>
    <t>İşlem Hacmi</t>
  </si>
  <si>
    <t>TL İle Yapılan</t>
  </si>
  <si>
    <t>$'la Yapılan</t>
  </si>
  <si>
    <t>Trad.Vol By $</t>
  </si>
  <si>
    <t>İşlem Miktarı</t>
  </si>
  <si>
    <t>Trading Vol.</t>
  </si>
  <si>
    <t xml:space="preserve"> 1993 Ocak</t>
  </si>
  <si>
    <t xml:space="preserve">           Şubat</t>
  </si>
  <si>
    <t xml:space="preserve">           Mart</t>
  </si>
  <si>
    <t xml:space="preserve">           Nisan</t>
  </si>
  <si>
    <t xml:space="preserve">           Mayıs</t>
  </si>
  <si>
    <t xml:space="preserve">           Haziran</t>
  </si>
  <si>
    <t xml:space="preserve">           Temmuz</t>
  </si>
  <si>
    <t xml:space="preserve">           Ağustos</t>
  </si>
  <si>
    <t xml:space="preserve">           Eylül</t>
  </si>
  <si>
    <t xml:space="preserve">           Ekim</t>
  </si>
  <si>
    <t xml:space="preserve">           Kasım</t>
  </si>
  <si>
    <t xml:space="preserve">           Aralık</t>
  </si>
  <si>
    <t xml:space="preserve"> 1994 Ocak</t>
  </si>
  <si>
    <t>..</t>
  </si>
  <si>
    <t xml:space="preserve">                      Trading Volume</t>
  </si>
  <si>
    <t>1996  1</t>
  </si>
  <si>
    <t>1997  1</t>
  </si>
  <si>
    <t>1998  1</t>
  </si>
  <si>
    <t>Şirket Sayısı</t>
  </si>
  <si>
    <t>İşlem Gören</t>
  </si>
  <si>
    <t xml:space="preserve">       REPO - Reverse REPO Market</t>
  </si>
  <si>
    <t xml:space="preserve">            Kamu Menkul Kıymetleri</t>
  </si>
  <si>
    <t xml:space="preserve">         Kesin Alım-Satım İşlem Hacmi</t>
  </si>
  <si>
    <t xml:space="preserve">        Government Securities Direct</t>
  </si>
  <si>
    <t xml:space="preserve">         Transactions Trading Volume</t>
  </si>
  <si>
    <t xml:space="preserve">  </t>
  </si>
  <si>
    <t>1999  1</t>
  </si>
  <si>
    <t>2000 1</t>
  </si>
  <si>
    <t>1995  1</t>
  </si>
  <si>
    <r>
      <t xml:space="preserve">Firms </t>
    </r>
    <r>
      <rPr>
        <b/>
        <vertAlign val="superscript"/>
        <sz val="12"/>
        <rFont val="Arial"/>
        <family val="2"/>
      </rPr>
      <t>(1)</t>
    </r>
  </si>
  <si>
    <t xml:space="preserve"> (Ton)</t>
  </si>
  <si>
    <t xml:space="preserve"> 2001 1</t>
  </si>
  <si>
    <t>2002 1</t>
  </si>
  <si>
    <t>2003 1</t>
  </si>
  <si>
    <t>2004 1</t>
  </si>
  <si>
    <t>2005 1</t>
  </si>
  <si>
    <t xml:space="preserve">       (TRY Million)</t>
  </si>
  <si>
    <t>-</t>
  </si>
  <si>
    <t>2006 1</t>
  </si>
  <si>
    <t>2007 1</t>
  </si>
  <si>
    <t>2008 1</t>
  </si>
  <si>
    <t>2009 1</t>
  </si>
  <si>
    <t xml:space="preserve">       (Milyon TL)</t>
  </si>
  <si>
    <t>2010 1</t>
  </si>
  <si>
    <t>2011 1</t>
  </si>
  <si>
    <t xml:space="preserve">  İşlem Hacmi</t>
  </si>
  <si>
    <t>Trad.Vol By TR</t>
  </si>
  <si>
    <t xml:space="preserve">       (TR Million)</t>
  </si>
  <si>
    <t>Total(TR+$)</t>
  </si>
  <si>
    <t xml:space="preserve">   Toplam(TL +$)</t>
  </si>
  <si>
    <t>2012 1</t>
  </si>
  <si>
    <t>2013 1</t>
  </si>
  <si>
    <t>Kaynak : BİST, TCMB</t>
  </si>
  <si>
    <t xml:space="preserve">         Source: BIST, CBRT</t>
  </si>
  <si>
    <t>2014 1</t>
  </si>
  <si>
    <t>2015 1</t>
  </si>
  <si>
    <t>2016 1</t>
  </si>
  <si>
    <t>2017 1</t>
  </si>
  <si>
    <t>2018 1</t>
  </si>
  <si>
    <t>2019 1</t>
  </si>
  <si>
    <t>Kıymetli Madenler Piyasası - Precious Metals Market</t>
  </si>
  <si>
    <t>Equity Market Trading Vol.</t>
  </si>
  <si>
    <t xml:space="preserve"> Pay Piyasası</t>
  </si>
  <si>
    <t>Tablo: VII. 16-  Menkul Kıymetler Borsalarında Çeşitli Göstergeler</t>
  </si>
  <si>
    <t>Table: VII. 16-  Main Indicators In Securities Markets</t>
  </si>
  <si>
    <t>7</t>
  </si>
  <si>
    <t>8</t>
  </si>
  <si>
    <t>9</t>
  </si>
  <si>
    <t>10</t>
  </si>
  <si>
    <t>11</t>
  </si>
  <si>
    <t>12</t>
  </si>
  <si>
    <t>2020 1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</si>
</sst>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0_);\(#,##0.00\)"/>
    <numFmt numFmtId="187" formatCode="#,##0.00;\(#,##0.00\);&quot;---&quot;"/>
    <numFmt numFmtId="188" formatCode="#,##0.0"/>
    <numFmt numFmtId="189" formatCode="0.00000000"/>
    <numFmt numFmtId="190" formatCode="#,##0.000"/>
    <numFmt numFmtId="191" formatCode="#,##0.0000000"/>
    <numFmt numFmtId="192" formatCode="_-* #,##0\ _T_L_-;\-* #,##0\ _T_L_-;_-* &quot;-&quot;??\ _T_L_-;_-@_-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  <numFmt numFmtId="197" formatCode="#,##0.0_);\(#,##0.0\)"/>
    <numFmt numFmtId="198" formatCode="#,##0_);\(#,##0\)"/>
    <numFmt numFmtId="199" formatCode="[$-41F]dd\ mmmm\ yyyy\ dddd"/>
    <numFmt numFmtId="200" formatCode="###0.000000;\(###0.000000\)"/>
    <numFmt numFmtId="201" formatCode="dd\.mm\.yyyy"/>
    <numFmt numFmtId="202" formatCode="#,##0.0000_);\(#,##0.0000\)"/>
    <numFmt numFmtId="203" formatCode="0.0"/>
    <numFmt numFmtId="204" formatCode="###0.000000_);\(###0.000000\)"/>
    <numFmt numFmtId="205" formatCode="[$-41F]d\ mmmm\ yyyy\ dddd"/>
  </numFmts>
  <fonts count="64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Helv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8"/>
      <name val="Arial Unicode MS"/>
      <family val="2"/>
    </font>
    <font>
      <sz val="7"/>
      <name val="Arial Tur"/>
      <family val="2"/>
    </font>
    <font>
      <sz val="8"/>
      <name val="Arial TUR"/>
      <family val="2"/>
    </font>
    <font>
      <sz val="16"/>
      <name val="Arial"/>
      <family val="2"/>
    </font>
    <font>
      <sz val="16"/>
      <name val="SWISS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6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6"/>
      <color rgb="FF444952"/>
      <name val="Arial Unicode MS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72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4" borderId="0" applyNumberFormat="0" applyBorder="0" applyAlignment="0" applyProtection="0"/>
    <xf numFmtId="187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13">
    <xf numFmtId="186" fontId="0" fillId="0" borderId="0" xfId="0" applyAlignment="1">
      <alignment/>
    </xf>
    <xf numFmtId="186" fontId="6" fillId="0" borderId="0" xfId="0" applyFont="1" applyAlignment="1">
      <alignment/>
    </xf>
    <xf numFmtId="186" fontId="5" fillId="0" borderId="10" xfId="0" applyFont="1" applyBorder="1" applyAlignment="1" applyProtection="1">
      <alignment/>
      <protection/>
    </xf>
    <xf numFmtId="186" fontId="5" fillId="0" borderId="11" xfId="0" applyFont="1" applyBorder="1" applyAlignment="1" applyProtection="1">
      <alignment/>
      <protection/>
    </xf>
    <xf numFmtId="186" fontId="7" fillId="0" borderId="0" xfId="0" applyFont="1" applyAlignment="1" applyProtection="1">
      <alignment/>
      <protection/>
    </xf>
    <xf numFmtId="186" fontId="7" fillId="0" borderId="12" xfId="0" applyFont="1" applyBorder="1" applyAlignment="1" applyProtection="1">
      <alignment/>
      <protection/>
    </xf>
    <xf numFmtId="186" fontId="5" fillId="0" borderId="13" xfId="0" applyFont="1" applyBorder="1" applyAlignment="1" applyProtection="1">
      <alignment horizontal="right"/>
      <protection/>
    </xf>
    <xf numFmtId="186" fontId="8" fillId="0" borderId="0" xfId="0" applyFont="1" applyAlignment="1" applyProtection="1">
      <alignment/>
      <protection/>
    </xf>
    <xf numFmtId="186" fontId="8" fillId="0" borderId="12" xfId="0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186" fontId="5" fillId="0" borderId="10" xfId="0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 horizontal="right"/>
      <protection/>
    </xf>
    <xf numFmtId="0" fontId="5" fillId="0" borderId="11" xfId="0" applyNumberFormat="1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0" fontId="5" fillId="0" borderId="18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13" xfId="0" applyNumberFormat="1" applyFont="1" applyBorder="1" applyAlignment="1" applyProtection="1">
      <alignment/>
      <protection/>
    </xf>
    <xf numFmtId="1" fontId="6" fillId="0" borderId="18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3" fontId="7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 horizontal="centerContinuous"/>
      <protection/>
    </xf>
    <xf numFmtId="3" fontId="5" fillId="0" borderId="13" xfId="0" applyNumberFormat="1" applyFont="1" applyBorder="1" applyAlignment="1" applyProtection="1">
      <alignment horizontal="centerContinuous"/>
      <protection/>
    </xf>
    <xf numFmtId="3" fontId="5" fillId="0" borderId="19" xfId="0" applyNumberFormat="1" applyFont="1" applyBorder="1" applyAlignment="1" applyProtection="1">
      <alignment horizontal="center"/>
      <protection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0" fillId="0" borderId="13" xfId="56" applyNumberFormat="1" applyFont="1" applyFill="1" applyBorder="1" applyAlignment="1" applyProtection="1">
      <alignment horizontal="right"/>
      <protection/>
    </xf>
    <xf numFmtId="3" fontId="10" fillId="0" borderId="15" xfId="56" applyNumberFormat="1" applyFont="1" applyFill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" fontId="5" fillId="0" borderId="0" xfId="0" applyNumberFormat="1" applyFont="1" applyBorder="1" applyAlignment="1" applyProtection="1">
      <alignment/>
      <protection/>
    </xf>
    <xf numFmtId="189" fontId="0" fillId="0" borderId="0" xfId="0" applyNumberFormat="1" applyAlignment="1">
      <alignment/>
    </xf>
    <xf numFmtId="191" fontId="0" fillId="0" borderId="0" xfId="0" applyNumberFormat="1" applyAlignment="1">
      <alignment/>
    </xf>
    <xf numFmtId="186" fontId="6" fillId="0" borderId="0" xfId="0" applyFont="1" applyBorder="1" applyAlignment="1">
      <alignment/>
    </xf>
    <xf numFmtId="186" fontId="0" fillId="0" borderId="0" xfId="0" applyBorder="1" applyAlignment="1">
      <alignment/>
    </xf>
    <xf numFmtId="186" fontId="5" fillId="0" borderId="15" xfId="0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" fontId="15" fillId="0" borderId="0" xfId="0" applyNumberFormat="1" applyFont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1" fontId="6" fillId="0" borderId="16" xfId="0" applyNumberFormat="1" applyFont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186" fontId="18" fillId="0" borderId="0" xfId="0" applyFont="1" applyAlignment="1">
      <alignment/>
    </xf>
    <xf numFmtId="186" fontId="0" fillId="0" borderId="0" xfId="0" applyAlignment="1">
      <alignment wrapText="1"/>
    </xf>
    <xf numFmtId="186" fontId="0" fillId="0" borderId="0" xfId="0" applyAlignment="1">
      <alignment horizontal="right" wrapText="1"/>
    </xf>
    <xf numFmtId="3" fontId="6" fillId="0" borderId="20" xfId="0" applyNumberFormat="1" applyFont="1" applyBorder="1" applyAlignment="1" applyProtection="1">
      <alignment horizontal="right"/>
      <protection/>
    </xf>
    <xf numFmtId="37" fontId="19" fillId="0" borderId="0" xfId="57" applyNumberFormat="1" applyFont="1" applyBorder="1" applyProtection="1">
      <alignment/>
      <protection/>
    </xf>
    <xf numFmtId="0" fontId="20" fillId="33" borderId="0" xfId="55" applyFont="1" applyFill="1" applyBorder="1" applyAlignment="1">
      <alignment vertical="center"/>
      <protection/>
    </xf>
    <xf numFmtId="0" fontId="19" fillId="33" borderId="0" xfId="55" applyFont="1" applyFill="1" applyBorder="1" applyAlignment="1" applyProtection="1">
      <alignment vertical="center"/>
      <protection locked="0"/>
    </xf>
    <xf numFmtId="186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16" xfId="0" applyNumberFormat="1" applyFont="1" applyFill="1" applyBorder="1" applyAlignment="1" applyProtection="1">
      <alignment horizontal="right"/>
      <protection/>
    </xf>
    <xf numFmtId="186" fontId="61" fillId="0" borderId="0" xfId="0" applyFont="1" applyAlignment="1">
      <alignment vertical="center"/>
    </xf>
    <xf numFmtId="186" fontId="61" fillId="0" borderId="0" xfId="0" applyFont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86" fontId="5" fillId="0" borderId="19" xfId="0" applyFont="1" applyBorder="1" applyAlignment="1" applyProtection="1">
      <alignment horizontal="right"/>
      <protection/>
    </xf>
    <xf numFmtId="186" fontId="5" fillId="0" borderId="21" xfId="0" applyFont="1" applyBorder="1" applyAlignment="1" applyProtection="1">
      <alignment/>
      <protection/>
    </xf>
    <xf numFmtId="186" fontId="5" fillId="0" borderId="22" xfId="0" applyFont="1" applyBorder="1" applyAlignment="1" applyProtection="1">
      <alignment/>
      <protection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6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186" fontId="0" fillId="0" borderId="12" xfId="0" applyBorder="1" applyAlignment="1">
      <alignment/>
    </xf>
    <xf numFmtId="186" fontId="6" fillId="0" borderId="0" xfId="0" applyFont="1" applyAlignment="1">
      <alignment horizontal="right"/>
    </xf>
    <xf numFmtId="186" fontId="6" fillId="0" borderId="0" xfId="0" applyFont="1" applyBorder="1" applyAlignment="1" applyProtection="1">
      <alignment/>
      <protection/>
    </xf>
    <xf numFmtId="186" fontId="7" fillId="0" borderId="14" xfId="0" applyFont="1" applyBorder="1" applyAlignment="1" applyProtection="1">
      <alignment horizontal="center"/>
      <protection/>
    </xf>
    <xf numFmtId="3" fontId="5" fillId="0" borderId="19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 horizontal="centerContinuous"/>
      <protection/>
    </xf>
    <xf numFmtId="3" fontId="5" fillId="0" borderId="14" xfId="0" applyNumberFormat="1" applyFont="1" applyBorder="1" applyAlignment="1" applyProtection="1">
      <alignment horizontal="center"/>
      <protection/>
    </xf>
    <xf numFmtId="3" fontId="7" fillId="0" borderId="23" xfId="0" applyNumberFormat="1" applyFont="1" applyBorder="1" applyAlignment="1" applyProtection="1">
      <alignment horizontal="left"/>
      <protection/>
    </xf>
    <xf numFmtId="3" fontId="5" fillId="0" borderId="20" xfId="0" applyNumberFormat="1" applyFont="1" applyBorder="1" applyAlignment="1" applyProtection="1">
      <alignment horizontal="right"/>
      <protection/>
    </xf>
    <xf numFmtId="1" fontId="10" fillId="0" borderId="16" xfId="56" applyNumberFormat="1" applyFont="1" applyBorder="1" applyAlignment="1" applyProtection="1">
      <alignment/>
      <protection/>
    </xf>
    <xf numFmtId="1" fontId="10" fillId="0" borderId="16" xfId="56" applyNumberFormat="1" applyFont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 horizontal="centerContinuous"/>
      <protection/>
    </xf>
    <xf numFmtId="3" fontId="5" fillId="0" borderId="16" xfId="0" applyNumberFormat="1" applyFont="1" applyBorder="1" applyAlignment="1" applyProtection="1">
      <alignment horizontal="center"/>
      <protection/>
    </xf>
    <xf numFmtId="3" fontId="5" fillId="0" borderId="16" xfId="0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 applyProtection="1">
      <alignment horizontal="right"/>
      <protection/>
    </xf>
    <xf numFmtId="3" fontId="6" fillId="0" borderId="16" xfId="56" applyNumberFormat="1" applyFont="1" applyBorder="1" applyAlignment="1" applyProtection="1">
      <alignment horizontal="right"/>
      <protection/>
    </xf>
    <xf numFmtId="3" fontId="10" fillId="0" borderId="16" xfId="56" applyNumberFormat="1" applyFont="1" applyFill="1" applyBorder="1" applyAlignment="1" applyProtection="1">
      <alignment horizontal="right"/>
      <protection/>
    </xf>
    <xf numFmtId="3" fontId="10" fillId="0" borderId="17" xfId="56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186" fontId="62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186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>
      <alignment horizontal="right"/>
    </xf>
    <xf numFmtId="186" fontId="0" fillId="0" borderId="24" xfId="0" applyBorder="1" applyAlignment="1">
      <alignment/>
    </xf>
    <xf numFmtId="3" fontId="6" fillId="0" borderId="24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3" fontId="6" fillId="0" borderId="30" xfId="0" applyNumberFormat="1" applyFon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6" fillId="0" borderId="29" xfId="0" applyNumberFormat="1" applyFont="1" applyBorder="1" applyAlignment="1" applyProtection="1">
      <alignment horizontal="right"/>
      <protection/>
    </xf>
    <xf numFmtId="3" fontId="6" fillId="0" borderId="27" xfId="0" applyNumberFormat="1" applyFont="1" applyBorder="1" applyAlignment="1" applyProtection="1">
      <alignment horizontal="right"/>
      <protection/>
    </xf>
    <xf numFmtId="3" fontId="6" fillId="0" borderId="25" xfId="0" applyNumberFormat="1" applyFont="1" applyBorder="1" applyAlignment="1" applyProtection="1">
      <alignment horizontal="right"/>
      <protection/>
    </xf>
    <xf numFmtId="3" fontId="0" fillId="0" borderId="24" xfId="0" applyNumberFormat="1" applyBorder="1" applyAlignment="1">
      <alignment/>
    </xf>
    <xf numFmtId="0" fontId="5" fillId="0" borderId="18" xfId="0" applyNumberFormat="1" applyFont="1" applyFill="1" applyBorder="1" applyAlignment="1" applyProtection="1" quotePrefix="1">
      <alignment horizontal="right"/>
      <protection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5" fillId="0" borderId="20" xfId="0" applyNumberFormat="1" applyFont="1" applyFill="1" applyBorder="1" applyAlignment="1" applyProtection="1" quotePrefix="1">
      <alignment horizontal="right"/>
      <protection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6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86" fontId="5" fillId="0" borderId="31" xfId="0" applyFont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" fontId="6" fillId="0" borderId="10" xfId="0" applyNumberFormat="1" applyFont="1" applyBorder="1" applyAlignment="1" applyProtection="1">
      <alignment horizontal="right"/>
      <protection/>
    </xf>
    <xf numFmtId="192" fontId="6" fillId="0" borderId="16" xfId="64" applyNumberFormat="1" applyFont="1" applyBorder="1" applyAlignment="1" applyProtection="1">
      <alignment horizontal="right" wrapText="1"/>
      <protection/>
    </xf>
    <xf numFmtId="1" fontId="6" fillId="0" borderId="16" xfId="0" applyNumberFormat="1" applyFont="1" applyBorder="1" applyAlignment="1" applyProtection="1">
      <alignment horizontal="right"/>
      <protection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198" fontId="0" fillId="0" borderId="0" xfId="0" applyNumberFormat="1" applyAlignment="1">
      <alignment/>
    </xf>
    <xf numFmtId="3" fontId="6" fillId="0" borderId="27" xfId="0" applyNumberFormat="1" applyFont="1" applyFill="1" applyBorder="1" applyAlignment="1" applyProtection="1">
      <alignment/>
      <protection/>
    </xf>
    <xf numFmtId="3" fontId="6" fillId="0" borderId="32" xfId="0" applyNumberFormat="1" applyFont="1" applyFill="1" applyBorder="1" applyAlignment="1" applyProtection="1">
      <alignment/>
      <protection/>
    </xf>
    <xf numFmtId="3" fontId="0" fillId="0" borderId="24" xfId="0" applyNumberFormat="1" applyFill="1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33" xfId="0" applyNumberFormat="1" applyFill="1" applyBorder="1" applyAlignment="1">
      <alignment horizontal="right"/>
    </xf>
    <xf numFmtId="0" fontId="5" fillId="0" borderId="34" xfId="0" applyNumberFormat="1" applyFont="1" applyFill="1" applyBorder="1" applyAlignment="1" applyProtection="1">
      <alignment horizontal="right"/>
      <protection/>
    </xf>
    <xf numFmtId="186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 horizontal="right"/>
    </xf>
    <xf numFmtId="0" fontId="5" fillId="0" borderId="37" xfId="0" applyNumberFormat="1" applyFont="1" applyFill="1" applyBorder="1" applyAlignment="1" applyProtection="1">
      <alignment horizontal="right"/>
      <protection/>
    </xf>
    <xf numFmtId="3" fontId="0" fillId="0" borderId="28" xfId="0" applyNumberFormat="1" applyFill="1" applyBorder="1" applyAlignment="1">
      <alignment horizontal="right"/>
    </xf>
    <xf numFmtId="0" fontId="5" fillId="0" borderId="27" xfId="0" applyNumberFormat="1" applyFont="1" applyFill="1" applyBorder="1" applyAlignment="1" applyProtection="1">
      <alignment horizontal="right"/>
      <protection/>
    </xf>
    <xf numFmtId="3" fontId="6" fillId="0" borderId="38" xfId="0" applyNumberFormat="1" applyFont="1" applyBorder="1" applyAlignment="1" applyProtection="1">
      <alignment/>
      <protection/>
    </xf>
    <xf numFmtId="3" fontId="6" fillId="0" borderId="36" xfId="0" applyNumberFormat="1" applyFont="1" applyBorder="1" applyAlignment="1" applyProtection="1">
      <alignment/>
      <protection/>
    </xf>
    <xf numFmtId="3" fontId="6" fillId="0" borderId="32" xfId="0" applyNumberFormat="1" applyFont="1" applyBorder="1" applyAlignment="1" applyProtection="1">
      <alignment/>
      <protection/>
    </xf>
    <xf numFmtId="3" fontId="6" fillId="0" borderId="33" xfId="0" applyNumberFormat="1" applyFont="1" applyBorder="1" applyAlignment="1" applyProtection="1">
      <alignment/>
      <protection/>
    </xf>
    <xf numFmtId="3" fontId="6" fillId="0" borderId="38" xfId="0" applyNumberFormat="1" applyFont="1" applyFill="1" applyBorder="1" applyAlignment="1" applyProtection="1">
      <alignment/>
      <protection/>
    </xf>
    <xf numFmtId="3" fontId="0" fillId="0" borderId="38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186" fontId="5" fillId="0" borderId="27" xfId="0" applyFont="1" applyBorder="1" applyAlignment="1" applyProtection="1">
      <alignment horizontal="right"/>
      <protection/>
    </xf>
    <xf numFmtId="186" fontId="6" fillId="0" borderId="27" xfId="0" applyNumberFormat="1" applyFont="1" applyBorder="1" applyAlignment="1" applyProtection="1">
      <alignment horizontal="right"/>
      <protection/>
    </xf>
    <xf numFmtId="186" fontId="6" fillId="0" borderId="0" xfId="0" applyNumberFormat="1" applyFont="1" applyBorder="1" applyAlignment="1" applyProtection="1">
      <alignment horizontal="right"/>
      <protection/>
    </xf>
    <xf numFmtId="186" fontId="23" fillId="0" borderId="0" xfId="0" applyFont="1" applyAlignment="1" applyProtection="1">
      <alignment/>
      <protection/>
    </xf>
    <xf numFmtId="186" fontId="5" fillId="0" borderId="39" xfId="0" applyFont="1" applyBorder="1" applyAlignment="1" applyProtection="1">
      <alignment horizontal="right"/>
      <protection/>
    </xf>
    <xf numFmtId="186" fontId="6" fillId="0" borderId="32" xfId="0" applyNumberFormat="1" applyFont="1" applyBorder="1" applyAlignment="1" applyProtection="1">
      <alignment horizontal="right"/>
      <protection/>
    </xf>
    <xf numFmtId="186" fontId="6" fillId="0" borderId="24" xfId="0" applyNumberFormat="1" applyFont="1" applyBorder="1" applyAlignment="1" applyProtection="1">
      <alignment horizontal="right"/>
      <protection/>
    </xf>
    <xf numFmtId="3" fontId="0" fillId="0" borderId="33" xfId="0" applyNumberFormat="1" applyBorder="1" applyAlignment="1">
      <alignment horizontal="right"/>
    </xf>
    <xf numFmtId="3" fontId="7" fillId="0" borderId="20" xfId="0" applyNumberFormat="1" applyFont="1" applyBorder="1" applyAlignment="1" applyProtection="1">
      <alignment horizontal="center"/>
      <protection/>
    </xf>
    <xf numFmtId="186" fontId="0" fillId="0" borderId="19" xfId="0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center" vertical="center"/>
      <protection/>
    </xf>
    <xf numFmtId="3" fontId="5" fillId="0" borderId="39" xfId="0" applyNumberFormat="1" applyFont="1" applyBorder="1" applyAlignment="1" applyProtection="1">
      <alignment horizontal="right"/>
      <protection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_FACTC.XLS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- Style1" xfId="50"/>
    <cellStyle name="Normal 2" xfId="51"/>
    <cellStyle name="Normal 2 2" xfId="52"/>
    <cellStyle name="Normal 3" xfId="53"/>
    <cellStyle name="Normal 4" xfId="54"/>
    <cellStyle name="Normal_AKES_REP" xfId="55"/>
    <cellStyle name="Normal_FACTC.XLS" xfId="56"/>
    <cellStyle name="Normal_FACTC.XLS_AHSP_HAC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933950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4933950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385"/>
  <sheetViews>
    <sheetView tabSelected="1" defaultGridColor="0" zoomScale="80" zoomScaleNormal="80" zoomScaleSheetLayoutView="80" zoomScalePageLayoutView="0" colorId="22" workbookViewId="0" topLeftCell="A1">
      <pane xSplit="3" ySplit="8" topLeftCell="D33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359" sqref="J359"/>
    </sheetView>
  </sheetViews>
  <sheetFormatPr defaultColWidth="9.69921875" defaultRowHeight="15"/>
  <cols>
    <col min="1" max="1" width="21.09765625" style="0" customWidth="1"/>
    <col min="2" max="2" width="15.69921875" style="0" hidden="1" customWidth="1"/>
    <col min="3" max="3" width="15.69921875" style="54" hidden="1" customWidth="1"/>
    <col min="4" max="5" width="15.69921875" style="54" customWidth="1"/>
    <col min="6" max="6" width="19.796875" style="54" customWidth="1"/>
    <col min="7" max="7" width="18.19921875" style="54" customWidth="1"/>
    <col min="8" max="8" width="19" style="54" customWidth="1"/>
    <col min="9" max="9" width="19.69921875" style="54" customWidth="1"/>
    <col min="10" max="10" width="17.59765625" style="54" customWidth="1"/>
    <col min="11" max="11" width="15.69921875" style="55" customWidth="1"/>
    <col min="12" max="12" width="14.796875" style="54" customWidth="1"/>
    <col min="13" max="13" width="9.796875" style="0" bestFit="1" customWidth="1"/>
    <col min="14" max="14" width="10.8984375" style="0" bestFit="1" customWidth="1"/>
    <col min="15" max="15" width="9.69921875" style="0" customWidth="1"/>
    <col min="16" max="16" width="10.796875" style="0" customWidth="1"/>
  </cols>
  <sheetData>
    <row r="1" spans="1:13" ht="20.25" customHeight="1">
      <c r="A1" s="7" t="s">
        <v>78</v>
      </c>
      <c r="B1" s="4"/>
      <c r="C1" s="30"/>
      <c r="D1" s="31"/>
      <c r="E1" s="31"/>
      <c r="F1" s="31"/>
      <c r="G1" s="31"/>
      <c r="H1" s="69"/>
      <c r="I1" s="31"/>
      <c r="J1" s="31"/>
      <c r="K1" s="32"/>
      <c r="L1" s="31"/>
      <c r="M1" s="1"/>
    </row>
    <row r="2" spans="1:13" ht="20.25" customHeight="1">
      <c r="A2" s="8" t="s">
        <v>79</v>
      </c>
      <c r="B2" s="5"/>
      <c r="C2" s="33"/>
      <c r="D2" s="34"/>
      <c r="E2" s="34"/>
      <c r="F2" s="34"/>
      <c r="G2" s="34"/>
      <c r="H2" s="34"/>
      <c r="I2" s="34"/>
      <c r="J2" s="34"/>
      <c r="K2" s="35"/>
      <c r="L2" s="34"/>
      <c r="M2" s="1"/>
    </row>
    <row r="3" spans="1:13" ht="21" customHeight="1">
      <c r="A3" s="93"/>
      <c r="B3" s="105" t="s">
        <v>40</v>
      </c>
      <c r="C3" s="109"/>
      <c r="D3" s="208" t="s">
        <v>77</v>
      </c>
      <c r="E3" s="209"/>
      <c r="F3" s="121" t="s">
        <v>36</v>
      </c>
      <c r="G3" s="106"/>
      <c r="H3" s="37" t="s">
        <v>8</v>
      </c>
      <c r="I3" s="107"/>
      <c r="J3" s="121" t="s">
        <v>75</v>
      </c>
      <c r="K3" s="108"/>
      <c r="L3" s="39"/>
      <c r="M3" s="1"/>
    </row>
    <row r="4" spans="1:13" ht="16.5" customHeight="1">
      <c r="A4" s="94"/>
      <c r="B4" s="92" t="s">
        <v>1</v>
      </c>
      <c r="C4" s="110" t="s">
        <v>34</v>
      </c>
      <c r="D4" s="210" t="s">
        <v>60</v>
      </c>
      <c r="E4" s="211"/>
      <c r="F4" s="122" t="s">
        <v>37</v>
      </c>
      <c r="G4" s="36"/>
      <c r="H4" s="114" t="s">
        <v>9</v>
      </c>
      <c r="I4" s="38"/>
      <c r="J4" s="116" t="s">
        <v>10</v>
      </c>
      <c r="K4" s="42" t="s">
        <v>11</v>
      </c>
      <c r="L4" s="40" t="s">
        <v>64</v>
      </c>
      <c r="M4" s="1"/>
    </row>
    <row r="5" spans="1:13" ht="15" customHeight="1">
      <c r="A5" s="94"/>
      <c r="B5" s="6" t="s">
        <v>33</v>
      </c>
      <c r="C5" s="42" t="s">
        <v>33</v>
      </c>
      <c r="D5" s="114" t="s">
        <v>76</v>
      </c>
      <c r="E5" s="38"/>
      <c r="F5" s="122" t="s">
        <v>38</v>
      </c>
      <c r="G5" s="36"/>
      <c r="H5" s="122" t="s">
        <v>35</v>
      </c>
      <c r="I5" s="36"/>
      <c r="J5" s="116" t="s">
        <v>9</v>
      </c>
      <c r="K5" s="42" t="s">
        <v>9</v>
      </c>
      <c r="L5" s="40" t="s">
        <v>13</v>
      </c>
      <c r="M5" s="1"/>
    </row>
    <row r="6" spans="1:13" ht="13.5" customHeight="1">
      <c r="A6" s="94"/>
      <c r="B6" s="6" t="s">
        <v>2</v>
      </c>
      <c r="C6" s="42" t="s">
        <v>2</v>
      </c>
      <c r="D6" s="115"/>
      <c r="E6" s="41"/>
      <c r="F6" s="122" t="s">
        <v>39</v>
      </c>
      <c r="G6" s="36"/>
      <c r="H6" s="122" t="s">
        <v>29</v>
      </c>
      <c r="I6" s="36"/>
      <c r="J6" s="116" t="s">
        <v>61</v>
      </c>
      <c r="K6" s="42" t="s">
        <v>12</v>
      </c>
      <c r="L6" s="40" t="s">
        <v>63</v>
      </c>
      <c r="M6" s="1"/>
    </row>
    <row r="7" spans="1:13" ht="13.5" customHeight="1">
      <c r="A7" s="94"/>
      <c r="B7" s="6" t="s">
        <v>3</v>
      </c>
      <c r="C7" s="42" t="s">
        <v>5</v>
      </c>
      <c r="D7" s="116" t="s">
        <v>57</v>
      </c>
      <c r="E7" s="40" t="s">
        <v>6</v>
      </c>
      <c r="F7" s="116" t="s">
        <v>57</v>
      </c>
      <c r="G7" s="40" t="s">
        <v>6</v>
      </c>
      <c r="H7" s="116" t="s">
        <v>57</v>
      </c>
      <c r="I7" s="40" t="s">
        <v>6</v>
      </c>
      <c r="J7" s="116" t="s">
        <v>57</v>
      </c>
      <c r="K7" s="42" t="s">
        <v>6</v>
      </c>
      <c r="L7" s="40" t="s">
        <v>14</v>
      </c>
      <c r="M7" s="1"/>
    </row>
    <row r="8" spans="1:13" s="66" customFormat="1" ht="17.25" customHeight="1">
      <c r="A8" s="157"/>
      <c r="B8" s="67" t="s">
        <v>4</v>
      </c>
      <c r="C8" s="35" t="s">
        <v>44</v>
      </c>
      <c r="D8" s="117" t="s">
        <v>51</v>
      </c>
      <c r="E8" s="68" t="s">
        <v>7</v>
      </c>
      <c r="F8" s="117" t="s">
        <v>51</v>
      </c>
      <c r="G8" s="68" t="s">
        <v>7</v>
      </c>
      <c r="H8" s="117" t="s">
        <v>51</v>
      </c>
      <c r="I8" s="68" t="s">
        <v>7</v>
      </c>
      <c r="J8" s="117" t="s">
        <v>62</v>
      </c>
      <c r="K8" s="35" t="s">
        <v>7</v>
      </c>
      <c r="L8" s="68" t="s">
        <v>45</v>
      </c>
      <c r="M8" s="65"/>
    </row>
    <row r="9" spans="1:13" ht="14.25" customHeight="1">
      <c r="A9" s="14">
        <v>1986</v>
      </c>
      <c r="B9" s="58">
        <v>350</v>
      </c>
      <c r="C9" s="111">
        <v>80</v>
      </c>
      <c r="D9" s="46">
        <v>0.0094</v>
      </c>
      <c r="E9" s="45">
        <v>12.700000000000001</v>
      </c>
      <c r="F9" s="20" t="s">
        <v>28</v>
      </c>
      <c r="G9" s="11" t="s">
        <v>28</v>
      </c>
      <c r="H9" s="20" t="s">
        <v>28</v>
      </c>
      <c r="I9" s="11" t="s">
        <v>28</v>
      </c>
      <c r="J9" s="20" t="s">
        <v>28</v>
      </c>
      <c r="K9" s="10" t="s">
        <v>28</v>
      </c>
      <c r="L9" s="11" t="s">
        <v>28</v>
      </c>
      <c r="M9" s="1"/>
    </row>
    <row r="10" spans="1:13" ht="18" customHeight="1">
      <c r="A10" s="14">
        <v>1987</v>
      </c>
      <c r="B10" s="58">
        <v>414</v>
      </c>
      <c r="C10" s="111">
        <v>82</v>
      </c>
      <c r="D10" s="46">
        <v>0.104855</v>
      </c>
      <c r="E10" s="45">
        <v>117.5</v>
      </c>
      <c r="F10" s="20" t="s">
        <v>28</v>
      </c>
      <c r="G10" s="11" t="s">
        <v>28</v>
      </c>
      <c r="H10" s="20" t="s">
        <v>28</v>
      </c>
      <c r="I10" s="11" t="s">
        <v>28</v>
      </c>
      <c r="J10" s="20" t="s">
        <v>28</v>
      </c>
      <c r="K10" s="10" t="s">
        <v>28</v>
      </c>
      <c r="L10" s="11" t="s">
        <v>28</v>
      </c>
      <c r="M10" s="1"/>
    </row>
    <row r="11" spans="1:13" ht="18" customHeight="1">
      <c r="A11" s="14">
        <v>1988</v>
      </c>
      <c r="B11" s="58">
        <v>556</v>
      </c>
      <c r="C11" s="111">
        <v>79</v>
      </c>
      <c r="D11" s="46">
        <v>0.149</v>
      </c>
      <c r="E11" s="45">
        <v>115</v>
      </c>
      <c r="F11" s="20" t="s">
        <v>28</v>
      </c>
      <c r="G11" s="11" t="s">
        <v>28</v>
      </c>
      <c r="H11" s="20" t="s">
        <v>28</v>
      </c>
      <c r="I11" s="11" t="s">
        <v>28</v>
      </c>
      <c r="J11" s="20" t="s">
        <v>28</v>
      </c>
      <c r="K11" s="10" t="s">
        <v>28</v>
      </c>
      <c r="L11" s="11" t="s">
        <v>28</v>
      </c>
      <c r="M11" s="1"/>
    </row>
    <row r="12" spans="1:13" ht="18" customHeight="1">
      <c r="A12" s="14">
        <v>1989</v>
      </c>
      <c r="B12" s="58">
        <v>730</v>
      </c>
      <c r="C12" s="111">
        <v>76</v>
      </c>
      <c r="D12" s="46">
        <v>1.74245</v>
      </c>
      <c r="E12" s="45">
        <v>774.9103670000001</v>
      </c>
      <c r="F12" s="20" t="s">
        <v>28</v>
      </c>
      <c r="G12" s="11" t="s">
        <v>28</v>
      </c>
      <c r="H12" s="20" t="s">
        <v>28</v>
      </c>
      <c r="I12" s="11" t="s">
        <v>28</v>
      </c>
      <c r="J12" s="20" t="s">
        <v>28</v>
      </c>
      <c r="K12" s="10" t="s">
        <v>28</v>
      </c>
      <c r="L12" s="11" t="s">
        <v>28</v>
      </c>
      <c r="M12" s="1"/>
    </row>
    <row r="13" spans="1:13" ht="18" customHeight="1">
      <c r="A13" s="14">
        <v>1990</v>
      </c>
      <c r="B13" s="58">
        <v>916</v>
      </c>
      <c r="C13" s="111">
        <v>110</v>
      </c>
      <c r="D13" s="46">
        <v>15.318774</v>
      </c>
      <c r="E13" s="45">
        <v>5851.183544</v>
      </c>
      <c r="F13" s="20" t="s">
        <v>28</v>
      </c>
      <c r="G13" s="11" t="s">
        <v>28</v>
      </c>
      <c r="H13" s="20" t="s">
        <v>28</v>
      </c>
      <c r="I13" s="11" t="s">
        <v>28</v>
      </c>
      <c r="J13" s="20" t="s">
        <v>28</v>
      </c>
      <c r="K13" s="10" t="s">
        <v>28</v>
      </c>
      <c r="L13" s="11" t="s">
        <v>28</v>
      </c>
      <c r="M13" s="1"/>
    </row>
    <row r="14" spans="1:13" ht="18" customHeight="1">
      <c r="A14" s="14">
        <v>1991</v>
      </c>
      <c r="B14" s="58">
        <v>1092</v>
      </c>
      <c r="C14" s="111">
        <v>134</v>
      </c>
      <c r="D14" s="46">
        <v>35.489318</v>
      </c>
      <c r="E14" s="45">
        <v>8536.332365999999</v>
      </c>
      <c r="F14" s="20">
        <v>1.476</v>
      </c>
      <c r="G14" s="45">
        <v>312</v>
      </c>
      <c r="H14" s="20" t="s">
        <v>28</v>
      </c>
      <c r="I14" s="11" t="s">
        <v>28</v>
      </c>
      <c r="J14" s="20" t="s">
        <v>28</v>
      </c>
      <c r="K14" s="10" t="s">
        <v>28</v>
      </c>
      <c r="L14" s="11" t="s">
        <v>28</v>
      </c>
      <c r="M14" s="1"/>
    </row>
    <row r="15" spans="1:13" ht="18" customHeight="1">
      <c r="A15" s="14">
        <v>1992</v>
      </c>
      <c r="B15" s="58">
        <v>1238</v>
      </c>
      <c r="C15" s="111">
        <v>145</v>
      </c>
      <c r="D15" s="46">
        <v>56.339093</v>
      </c>
      <c r="E15" s="45">
        <v>8567.726114</v>
      </c>
      <c r="F15" s="60">
        <v>17.977407</v>
      </c>
      <c r="G15" s="61">
        <v>2405.7960865215773</v>
      </c>
      <c r="H15" s="20" t="s">
        <v>28</v>
      </c>
      <c r="I15" s="11" t="s">
        <v>28</v>
      </c>
      <c r="J15" s="20" t="s">
        <v>28</v>
      </c>
      <c r="K15" s="10" t="s">
        <v>28</v>
      </c>
      <c r="L15" s="11" t="s">
        <v>28</v>
      </c>
      <c r="M15" s="1"/>
    </row>
    <row r="16" spans="1:13" ht="18" customHeight="1">
      <c r="A16" s="14">
        <v>1993</v>
      </c>
      <c r="B16" s="58">
        <v>1284</v>
      </c>
      <c r="C16" s="111">
        <v>160</v>
      </c>
      <c r="D16" s="46">
        <v>255.22115699999998</v>
      </c>
      <c r="E16" s="45">
        <v>21770.917555</v>
      </c>
      <c r="F16" s="60">
        <f>SUM(F17:F28)</f>
        <v>122.739</v>
      </c>
      <c r="G16" s="61">
        <f>SUM(G17:G28)</f>
        <v>10717</v>
      </c>
      <c r="H16" s="46">
        <v>59.009</v>
      </c>
      <c r="I16" s="45">
        <v>4794</v>
      </c>
      <c r="J16" s="20" t="s">
        <v>28</v>
      </c>
      <c r="K16" s="10" t="s">
        <v>28</v>
      </c>
      <c r="L16" s="11" t="s">
        <v>28</v>
      </c>
      <c r="M16" s="1"/>
    </row>
    <row r="17" spans="1:13" ht="15.75" customHeight="1" hidden="1">
      <c r="A17" s="2" t="s">
        <v>15</v>
      </c>
      <c r="B17" s="25">
        <v>1238</v>
      </c>
      <c r="C17" s="20" t="s">
        <v>28</v>
      </c>
      <c r="D17" s="46">
        <v>4.657243</v>
      </c>
      <c r="E17" s="45">
        <v>536.380682</v>
      </c>
      <c r="F17" s="46">
        <v>5.874</v>
      </c>
      <c r="G17" s="45">
        <v>676</v>
      </c>
      <c r="H17" s="20">
        <v>0.005874</v>
      </c>
      <c r="I17" s="11" t="s">
        <v>0</v>
      </c>
      <c r="J17" s="20" t="s">
        <v>28</v>
      </c>
      <c r="K17" s="10" t="s">
        <v>28</v>
      </c>
      <c r="L17" s="11" t="s">
        <v>28</v>
      </c>
      <c r="M17" s="1"/>
    </row>
    <row r="18" spans="1:13" ht="15.75" customHeight="1" hidden="1">
      <c r="A18" s="2" t="s">
        <v>16</v>
      </c>
      <c r="B18" s="25">
        <v>1240</v>
      </c>
      <c r="C18" s="20" t="s">
        <v>28</v>
      </c>
      <c r="D18" s="46">
        <v>11.166592</v>
      </c>
      <c r="E18" s="45">
        <v>1237.298102</v>
      </c>
      <c r="F18" s="46">
        <v>5.821</v>
      </c>
      <c r="G18" s="45">
        <v>644</v>
      </c>
      <c r="H18" s="46">
        <v>0.005821</v>
      </c>
      <c r="I18" s="45">
        <v>53</v>
      </c>
      <c r="J18" s="20" t="s">
        <v>28</v>
      </c>
      <c r="K18" s="10" t="s">
        <v>28</v>
      </c>
      <c r="L18" s="11" t="s">
        <v>28</v>
      </c>
      <c r="M18" s="1"/>
    </row>
    <row r="19" spans="1:13" ht="15.75" customHeight="1" hidden="1">
      <c r="A19" s="2" t="s">
        <v>17</v>
      </c>
      <c r="B19" s="25">
        <v>1253</v>
      </c>
      <c r="C19" s="20" t="s">
        <v>28</v>
      </c>
      <c r="D19" s="46">
        <v>6.740484</v>
      </c>
      <c r="E19" s="45">
        <v>721.78151</v>
      </c>
      <c r="F19" s="46">
        <v>6.253</v>
      </c>
      <c r="G19" s="45">
        <v>668</v>
      </c>
      <c r="H19" s="46">
        <v>0.006253</v>
      </c>
      <c r="I19" s="45">
        <v>136</v>
      </c>
      <c r="J19" s="20" t="s">
        <v>28</v>
      </c>
      <c r="K19" s="10" t="s">
        <v>28</v>
      </c>
      <c r="L19" s="11" t="s">
        <v>28</v>
      </c>
      <c r="M19" s="1"/>
    </row>
    <row r="20" spans="1:13" ht="15.75" customHeight="1" hidden="1">
      <c r="A20" s="2" t="s">
        <v>18</v>
      </c>
      <c r="B20" s="25">
        <v>1264</v>
      </c>
      <c r="C20" s="20" t="s">
        <v>28</v>
      </c>
      <c r="D20" s="46">
        <v>15.584815</v>
      </c>
      <c r="E20" s="45">
        <v>1634.936509</v>
      </c>
      <c r="F20" s="46">
        <v>5.774</v>
      </c>
      <c r="G20" s="45">
        <v>606</v>
      </c>
      <c r="H20" s="46">
        <v>0.005774</v>
      </c>
      <c r="I20" s="45">
        <v>212</v>
      </c>
      <c r="J20" s="20" t="s">
        <v>28</v>
      </c>
      <c r="K20" s="10" t="s">
        <v>28</v>
      </c>
      <c r="L20" s="11" t="s">
        <v>28</v>
      </c>
      <c r="M20" s="1"/>
    </row>
    <row r="21" spans="1:13" ht="15.75" customHeight="1" hidden="1">
      <c r="A21" s="2" t="s">
        <v>19</v>
      </c>
      <c r="B21" s="25">
        <v>1274</v>
      </c>
      <c r="C21" s="20" t="s">
        <v>28</v>
      </c>
      <c r="D21" s="46">
        <v>13.613824</v>
      </c>
      <c r="E21" s="45">
        <v>1368.768647</v>
      </c>
      <c r="F21" s="46">
        <v>6.016</v>
      </c>
      <c r="G21" s="45">
        <v>605</v>
      </c>
      <c r="H21" s="46">
        <v>0.006016</v>
      </c>
      <c r="I21" s="45">
        <v>165</v>
      </c>
      <c r="J21" s="20" t="s">
        <v>28</v>
      </c>
      <c r="K21" s="10" t="s">
        <v>28</v>
      </c>
      <c r="L21" s="11" t="s">
        <v>28</v>
      </c>
      <c r="M21" s="1"/>
    </row>
    <row r="22" spans="1:13" ht="15.75" customHeight="1" hidden="1">
      <c r="A22" s="2" t="s">
        <v>20</v>
      </c>
      <c r="B22" s="25">
        <v>1286</v>
      </c>
      <c r="C22" s="20" t="s">
        <v>28</v>
      </c>
      <c r="D22" s="46">
        <v>17.762537</v>
      </c>
      <c r="E22" s="45">
        <v>1684.703334</v>
      </c>
      <c r="F22" s="46">
        <v>5.319</v>
      </c>
      <c r="G22" s="45">
        <v>505</v>
      </c>
      <c r="H22" s="46">
        <v>0.005319</v>
      </c>
      <c r="I22" s="45">
        <v>175</v>
      </c>
      <c r="J22" s="20" t="s">
        <v>28</v>
      </c>
      <c r="K22" s="10" t="s">
        <v>28</v>
      </c>
      <c r="L22" s="11" t="s">
        <v>28</v>
      </c>
      <c r="M22" s="1"/>
    </row>
    <row r="23" spans="1:13" ht="15.75" customHeight="1" hidden="1">
      <c r="A23" s="2" t="s">
        <v>21</v>
      </c>
      <c r="B23" s="25">
        <v>1297</v>
      </c>
      <c r="C23" s="20" t="s">
        <v>28</v>
      </c>
      <c r="D23" s="46">
        <v>14.779789</v>
      </c>
      <c r="E23" s="45">
        <v>1327.419627</v>
      </c>
      <c r="F23" s="46">
        <v>9.278</v>
      </c>
      <c r="G23" s="45">
        <v>832</v>
      </c>
      <c r="H23" s="46">
        <v>0.009278</v>
      </c>
      <c r="I23" s="45">
        <v>377</v>
      </c>
      <c r="J23" s="20" t="s">
        <v>28</v>
      </c>
      <c r="K23" s="10" t="s">
        <v>28</v>
      </c>
      <c r="L23" s="11" t="s">
        <v>28</v>
      </c>
      <c r="M23" s="1"/>
    </row>
    <row r="24" spans="1:13" ht="15.75" customHeight="1" hidden="1">
      <c r="A24" s="2" t="s">
        <v>22</v>
      </c>
      <c r="B24" s="25">
        <v>1300</v>
      </c>
      <c r="C24" s="20" t="s">
        <v>28</v>
      </c>
      <c r="D24" s="46">
        <v>17.698828</v>
      </c>
      <c r="E24" s="45">
        <v>1521.612131</v>
      </c>
      <c r="F24" s="46">
        <v>10.65</v>
      </c>
      <c r="G24" s="45">
        <v>917</v>
      </c>
      <c r="H24" s="46">
        <v>0.01065</v>
      </c>
      <c r="I24" s="45">
        <v>428</v>
      </c>
      <c r="J24" s="20" t="s">
        <v>28</v>
      </c>
      <c r="K24" s="10" t="s">
        <v>28</v>
      </c>
      <c r="L24" s="11" t="s">
        <v>28</v>
      </c>
      <c r="M24" s="1"/>
    </row>
    <row r="25" spans="1:13" ht="15.75" customHeight="1" hidden="1">
      <c r="A25" s="2" t="s">
        <v>23</v>
      </c>
      <c r="B25" s="25">
        <v>1302</v>
      </c>
      <c r="C25" s="20" t="s">
        <v>28</v>
      </c>
      <c r="D25" s="46">
        <v>34.289235</v>
      </c>
      <c r="E25" s="45">
        <v>2888.522757</v>
      </c>
      <c r="F25" s="46">
        <v>17.218</v>
      </c>
      <c r="G25" s="45">
        <v>1453</v>
      </c>
      <c r="H25" s="46">
        <v>0.017218</v>
      </c>
      <c r="I25" s="45">
        <v>594</v>
      </c>
      <c r="J25" s="20" t="s">
        <v>28</v>
      </c>
      <c r="K25" s="10" t="s">
        <v>28</v>
      </c>
      <c r="L25" s="11" t="s">
        <v>28</v>
      </c>
      <c r="M25" s="1"/>
    </row>
    <row r="26" spans="1:13" ht="15.75" customHeight="1" hidden="1">
      <c r="A26" s="2" t="s">
        <v>24</v>
      </c>
      <c r="B26" s="25">
        <v>1304</v>
      </c>
      <c r="C26" s="20" t="s">
        <v>28</v>
      </c>
      <c r="D26" s="46">
        <v>24.529149</v>
      </c>
      <c r="E26" s="45">
        <v>1976.673563</v>
      </c>
      <c r="F26" s="46">
        <v>18.779</v>
      </c>
      <c r="G26" s="45">
        <v>1506</v>
      </c>
      <c r="H26" s="46">
        <v>0.018779</v>
      </c>
      <c r="I26" s="45">
        <v>710</v>
      </c>
      <c r="J26" s="20" t="s">
        <v>28</v>
      </c>
      <c r="K26" s="10" t="s">
        <v>28</v>
      </c>
      <c r="L26" s="11" t="s">
        <v>28</v>
      </c>
      <c r="M26" s="1"/>
    </row>
    <row r="27" spans="1:13" ht="15.75" customHeight="1" hidden="1">
      <c r="A27" s="2" t="s">
        <v>25</v>
      </c>
      <c r="B27" s="25">
        <v>1305</v>
      </c>
      <c r="C27" s="20" t="s">
        <v>28</v>
      </c>
      <c r="D27" s="46">
        <v>41.452446</v>
      </c>
      <c r="E27" s="45">
        <v>3098.23206</v>
      </c>
      <c r="F27" s="46">
        <v>13.021</v>
      </c>
      <c r="G27" s="45">
        <v>975</v>
      </c>
      <c r="H27" s="46">
        <v>0.013021000000000001</v>
      </c>
      <c r="I27" s="45">
        <v>886</v>
      </c>
      <c r="J27" s="20" t="s">
        <v>28</v>
      </c>
      <c r="K27" s="10" t="s">
        <v>28</v>
      </c>
      <c r="L27" s="11" t="s">
        <v>28</v>
      </c>
      <c r="M27" s="1"/>
    </row>
    <row r="28" spans="1:13" ht="15.75" customHeight="1" hidden="1">
      <c r="A28" s="3" t="s">
        <v>26</v>
      </c>
      <c r="B28" s="24">
        <v>1284</v>
      </c>
      <c r="C28" s="21" t="s">
        <v>28</v>
      </c>
      <c r="D28" s="50">
        <v>52.946215</v>
      </c>
      <c r="E28" s="45">
        <v>3774.588633</v>
      </c>
      <c r="F28" s="50">
        <v>18.736</v>
      </c>
      <c r="G28" s="49">
        <v>1330</v>
      </c>
      <c r="H28" s="50">
        <v>0.018736</v>
      </c>
      <c r="I28" s="49">
        <v>1058</v>
      </c>
      <c r="J28" s="21" t="s">
        <v>28</v>
      </c>
      <c r="K28" s="18" t="s">
        <v>28</v>
      </c>
      <c r="L28" s="12" t="s">
        <v>28</v>
      </c>
      <c r="M28" s="1"/>
    </row>
    <row r="29" spans="1:13" ht="18" customHeight="1">
      <c r="A29" s="14">
        <v>1994</v>
      </c>
      <c r="B29" s="58">
        <v>1204</v>
      </c>
      <c r="C29" s="111">
        <v>176</v>
      </c>
      <c r="D29" s="46">
        <f>SUM(D30:D41)</f>
        <v>650.8635300000001</v>
      </c>
      <c r="E29" s="45">
        <f>SUM(E30:E41)</f>
        <v>23202.460869000002</v>
      </c>
      <c r="F29" s="60">
        <f>SUM(F30:F41)</f>
        <v>269.93999999999994</v>
      </c>
      <c r="G29" s="61">
        <f>SUM(G30:G41)</f>
        <v>8828</v>
      </c>
      <c r="H29" s="46">
        <v>756.683</v>
      </c>
      <c r="I29" s="45">
        <v>23704</v>
      </c>
      <c r="J29" s="20" t="s">
        <v>28</v>
      </c>
      <c r="K29" s="10" t="s">
        <v>28</v>
      </c>
      <c r="L29" s="11" t="s">
        <v>28</v>
      </c>
      <c r="M29" s="1"/>
    </row>
    <row r="30" spans="1:14" ht="15.75" customHeight="1" hidden="1">
      <c r="A30" s="2" t="s">
        <v>27</v>
      </c>
      <c r="B30" s="25">
        <v>1284</v>
      </c>
      <c r="C30" s="20" t="s">
        <v>28</v>
      </c>
      <c r="D30" s="46">
        <v>79.31588</v>
      </c>
      <c r="E30" s="45">
        <v>5310.534223</v>
      </c>
      <c r="F30" s="46">
        <v>10.788</v>
      </c>
      <c r="G30" s="45">
        <v>719</v>
      </c>
      <c r="H30" s="46">
        <v>16.601</v>
      </c>
      <c r="I30" s="45">
        <v>1102</v>
      </c>
      <c r="J30" s="20" t="s">
        <v>28</v>
      </c>
      <c r="K30" s="10" t="s">
        <v>28</v>
      </c>
      <c r="L30" s="11" t="s">
        <v>28</v>
      </c>
      <c r="M30" s="1"/>
      <c r="N30">
        <f aca="true" t="shared" si="0" ref="N30:N41">+H30/1000</f>
        <v>0.016600999999999998</v>
      </c>
    </row>
    <row r="31" spans="1:14" ht="15.75" customHeight="1" hidden="1">
      <c r="A31" s="2" t="s">
        <v>16</v>
      </c>
      <c r="B31" s="25">
        <v>1283</v>
      </c>
      <c r="C31" s="20" t="s">
        <v>28</v>
      </c>
      <c r="D31" s="46">
        <v>25.750431</v>
      </c>
      <c r="E31" s="45">
        <v>1459.769987</v>
      </c>
      <c r="F31" s="46">
        <v>9.371</v>
      </c>
      <c r="G31" s="45">
        <v>529</v>
      </c>
      <c r="H31" s="46">
        <v>17.673</v>
      </c>
      <c r="I31" s="45">
        <v>996</v>
      </c>
      <c r="J31" s="20" t="s">
        <v>28</v>
      </c>
      <c r="K31" s="10" t="s">
        <v>28</v>
      </c>
      <c r="L31" s="11" t="s">
        <v>28</v>
      </c>
      <c r="M31" s="1"/>
      <c r="N31">
        <f t="shared" si="0"/>
        <v>0.017672999999999998</v>
      </c>
    </row>
    <row r="32" spans="1:14" ht="15.75" customHeight="1" hidden="1">
      <c r="A32" s="2" t="s">
        <v>17</v>
      </c>
      <c r="B32" s="25">
        <v>1280</v>
      </c>
      <c r="C32" s="20" t="s">
        <v>28</v>
      </c>
      <c r="D32" s="46">
        <v>17.391162</v>
      </c>
      <c r="E32" s="45">
        <v>849.323305</v>
      </c>
      <c r="F32" s="46">
        <v>10.824</v>
      </c>
      <c r="G32" s="45">
        <v>527</v>
      </c>
      <c r="H32" s="46">
        <v>34.117</v>
      </c>
      <c r="I32" s="45">
        <v>1647</v>
      </c>
      <c r="J32" s="20" t="s">
        <v>28</v>
      </c>
      <c r="K32" s="10" t="s">
        <v>28</v>
      </c>
      <c r="L32" s="11" t="s">
        <v>28</v>
      </c>
      <c r="M32" s="1"/>
      <c r="N32">
        <f t="shared" si="0"/>
        <v>0.034116999999999995</v>
      </c>
    </row>
    <row r="33" spans="1:14" ht="15.75" customHeight="1" hidden="1">
      <c r="A33" s="2" t="s">
        <v>18</v>
      </c>
      <c r="B33" s="25">
        <v>1273</v>
      </c>
      <c r="C33" s="20" t="s">
        <v>28</v>
      </c>
      <c r="D33" s="46">
        <v>33.312724</v>
      </c>
      <c r="E33" s="45">
        <v>1026.611632</v>
      </c>
      <c r="F33" s="46">
        <v>9.212</v>
      </c>
      <c r="G33" s="45">
        <v>292</v>
      </c>
      <c r="H33" s="46">
        <v>48.318</v>
      </c>
      <c r="I33" s="45">
        <v>1531</v>
      </c>
      <c r="J33" s="20" t="s">
        <v>28</v>
      </c>
      <c r="K33" s="10" t="s">
        <v>28</v>
      </c>
      <c r="L33" s="11" t="s">
        <v>28</v>
      </c>
      <c r="M33" s="1"/>
      <c r="N33">
        <f t="shared" si="0"/>
        <v>0.048318</v>
      </c>
    </row>
    <row r="34" spans="1:14" ht="15.75" customHeight="1" hidden="1">
      <c r="A34" s="2" t="s">
        <v>19</v>
      </c>
      <c r="B34" s="25">
        <v>1272</v>
      </c>
      <c r="C34" s="20" t="s">
        <v>28</v>
      </c>
      <c r="D34" s="46">
        <v>16.333034</v>
      </c>
      <c r="E34" s="45">
        <v>482.15179</v>
      </c>
      <c r="F34" s="46">
        <v>4.533</v>
      </c>
      <c r="G34" s="45">
        <v>132</v>
      </c>
      <c r="H34" s="46">
        <v>27.91</v>
      </c>
      <c r="I34" s="45">
        <v>822</v>
      </c>
      <c r="J34" s="20" t="s">
        <v>28</v>
      </c>
      <c r="K34" s="10" t="s">
        <v>28</v>
      </c>
      <c r="L34" s="11" t="s">
        <v>28</v>
      </c>
      <c r="M34" s="1"/>
      <c r="N34">
        <f t="shared" si="0"/>
        <v>0.02791</v>
      </c>
    </row>
    <row r="35" spans="1:14" ht="15.75" customHeight="1" hidden="1">
      <c r="A35" s="2" t="s">
        <v>20</v>
      </c>
      <c r="B35" s="25">
        <v>1273</v>
      </c>
      <c r="C35" s="20" t="s">
        <v>28</v>
      </c>
      <c r="D35" s="46">
        <v>34.445824</v>
      </c>
      <c r="E35" s="45">
        <v>1089.499031</v>
      </c>
      <c r="F35" s="46">
        <v>15.425</v>
      </c>
      <c r="G35" s="45">
        <v>489</v>
      </c>
      <c r="H35" s="46">
        <v>35.414</v>
      </c>
      <c r="I35" s="45">
        <v>1119</v>
      </c>
      <c r="J35" s="20" t="s">
        <v>28</v>
      </c>
      <c r="K35" s="10" t="s">
        <v>28</v>
      </c>
      <c r="L35" s="11" t="s">
        <v>28</v>
      </c>
      <c r="M35" s="1"/>
      <c r="N35">
        <f t="shared" si="0"/>
        <v>0.035414</v>
      </c>
    </row>
    <row r="36" spans="1:14" ht="15.75" customHeight="1" hidden="1">
      <c r="A36" s="2" t="s">
        <v>21</v>
      </c>
      <c r="B36" s="25">
        <v>1275</v>
      </c>
      <c r="C36" s="20" t="s">
        <v>28</v>
      </c>
      <c r="D36" s="46">
        <v>49.188133</v>
      </c>
      <c r="E36" s="45">
        <v>1590.104643</v>
      </c>
      <c r="F36" s="46">
        <v>24.096</v>
      </c>
      <c r="G36" s="45">
        <v>779</v>
      </c>
      <c r="H36" s="46">
        <v>41.724</v>
      </c>
      <c r="I36" s="45">
        <v>1349</v>
      </c>
      <c r="J36" s="20" t="s">
        <v>28</v>
      </c>
      <c r="K36" s="10" t="s">
        <v>28</v>
      </c>
      <c r="L36" s="11" t="s">
        <v>28</v>
      </c>
      <c r="M36" s="1"/>
      <c r="N36">
        <f t="shared" si="0"/>
        <v>0.041724</v>
      </c>
    </row>
    <row r="37" spans="1:14" ht="15.75" customHeight="1" hidden="1">
      <c r="A37" s="2" t="s">
        <v>22</v>
      </c>
      <c r="B37" s="25">
        <v>1275</v>
      </c>
      <c r="C37" s="20" t="s">
        <v>28</v>
      </c>
      <c r="D37" s="46">
        <v>80.786045</v>
      </c>
      <c r="E37" s="45">
        <v>2555.158849</v>
      </c>
      <c r="F37" s="46">
        <v>37.952</v>
      </c>
      <c r="G37" s="45">
        <v>1200</v>
      </c>
      <c r="H37" s="46">
        <v>61.185</v>
      </c>
      <c r="I37" s="45">
        <v>1927</v>
      </c>
      <c r="J37" s="20" t="s">
        <v>28</v>
      </c>
      <c r="K37" s="10" t="s">
        <v>28</v>
      </c>
      <c r="L37" s="11" t="s">
        <v>28</v>
      </c>
      <c r="M37" s="1"/>
      <c r="N37">
        <f t="shared" si="0"/>
        <v>0.061185</v>
      </c>
    </row>
    <row r="38" spans="1:14" ht="15.75" customHeight="1" hidden="1">
      <c r="A38" s="2" t="s">
        <v>23</v>
      </c>
      <c r="B38" s="25">
        <v>1277</v>
      </c>
      <c r="C38" s="20" t="s">
        <v>28</v>
      </c>
      <c r="D38" s="46">
        <v>76.569211</v>
      </c>
      <c r="E38" s="45">
        <v>2259.313686</v>
      </c>
      <c r="F38" s="46">
        <v>38.564</v>
      </c>
      <c r="G38" s="45">
        <v>1138</v>
      </c>
      <c r="H38" s="46">
        <v>88.249</v>
      </c>
      <c r="I38" s="45">
        <v>2604</v>
      </c>
      <c r="J38" s="20" t="s">
        <v>28</v>
      </c>
      <c r="K38" s="10" t="s">
        <v>28</v>
      </c>
      <c r="L38" s="11" t="s">
        <v>28</v>
      </c>
      <c r="M38" s="1"/>
      <c r="N38">
        <f t="shared" si="0"/>
        <v>0.088249</v>
      </c>
    </row>
    <row r="39" spans="1:14" ht="15.75" customHeight="1" hidden="1">
      <c r="A39" s="2" t="s">
        <v>24</v>
      </c>
      <c r="B39" s="25">
        <v>1277</v>
      </c>
      <c r="C39" s="20" t="s">
        <v>28</v>
      </c>
      <c r="D39" s="46">
        <v>67.230319</v>
      </c>
      <c r="E39" s="45">
        <v>1930.936095</v>
      </c>
      <c r="F39" s="46">
        <v>32.587</v>
      </c>
      <c r="G39" s="45">
        <v>937</v>
      </c>
      <c r="H39" s="46">
        <v>105.613</v>
      </c>
      <c r="I39" s="45">
        <v>3028</v>
      </c>
      <c r="J39" s="20" t="s">
        <v>28</v>
      </c>
      <c r="K39" s="10" t="s">
        <v>28</v>
      </c>
      <c r="L39" s="11" t="s">
        <v>28</v>
      </c>
      <c r="M39" s="1"/>
      <c r="N39">
        <f t="shared" si="0"/>
        <v>0.105613</v>
      </c>
    </row>
    <row r="40" spans="1:14" ht="15.75" customHeight="1" hidden="1">
      <c r="A40" s="2" t="s">
        <v>25</v>
      </c>
      <c r="B40" s="25">
        <v>1273</v>
      </c>
      <c r="C40" s="20" t="s">
        <v>28</v>
      </c>
      <c r="D40" s="46">
        <v>87.915067</v>
      </c>
      <c r="E40" s="45">
        <v>2425.473503</v>
      </c>
      <c r="F40" s="46">
        <v>40.294</v>
      </c>
      <c r="G40" s="45">
        <v>1111</v>
      </c>
      <c r="H40" s="46">
        <v>130.041</v>
      </c>
      <c r="I40" s="45">
        <v>3591</v>
      </c>
      <c r="J40" s="20" t="s">
        <v>28</v>
      </c>
      <c r="K40" s="10" t="s">
        <v>28</v>
      </c>
      <c r="L40" s="11" t="s">
        <v>28</v>
      </c>
      <c r="M40" s="1"/>
      <c r="N40">
        <f t="shared" si="0"/>
        <v>0.130041</v>
      </c>
    </row>
    <row r="41" spans="1:14" ht="15.75" customHeight="1" hidden="1">
      <c r="A41" s="3" t="s">
        <v>26</v>
      </c>
      <c r="B41" s="24">
        <v>1204</v>
      </c>
      <c r="C41" s="50">
        <v>176</v>
      </c>
      <c r="D41" s="50">
        <v>82.6257</v>
      </c>
      <c r="E41" s="45">
        <v>2223.584125</v>
      </c>
      <c r="F41" s="50">
        <v>36.294</v>
      </c>
      <c r="G41" s="49">
        <v>975</v>
      </c>
      <c r="H41" s="50">
        <v>149.84</v>
      </c>
      <c r="I41" s="49">
        <v>3988</v>
      </c>
      <c r="J41" s="21" t="s">
        <v>28</v>
      </c>
      <c r="K41" s="18" t="s">
        <v>28</v>
      </c>
      <c r="L41" s="12" t="s">
        <v>28</v>
      </c>
      <c r="M41" s="1"/>
      <c r="N41">
        <f t="shared" si="0"/>
        <v>0.14984</v>
      </c>
    </row>
    <row r="42" spans="1:13" ht="18" customHeight="1">
      <c r="A42" s="14">
        <v>1995</v>
      </c>
      <c r="B42" s="58">
        <v>922</v>
      </c>
      <c r="C42" s="111">
        <v>193</v>
      </c>
      <c r="D42" s="118">
        <f>SUM(D43:D54)</f>
        <v>2374.0551320000004</v>
      </c>
      <c r="E42" s="45">
        <f>SUM(E43:E54)</f>
        <v>52356.876863000005</v>
      </c>
      <c r="F42" s="60">
        <v>739.9417749999999</v>
      </c>
      <c r="G42" s="61">
        <f>SUM(G43:G54)</f>
        <v>16510</v>
      </c>
      <c r="H42" s="46">
        <v>5781.776</v>
      </c>
      <c r="I42" s="45">
        <v>123254</v>
      </c>
      <c r="J42" s="46">
        <v>37.4625436</v>
      </c>
      <c r="K42" s="10">
        <v>230</v>
      </c>
      <c r="L42" s="45">
        <v>79.281</v>
      </c>
      <c r="M42" s="1"/>
    </row>
    <row r="43" spans="1:13" ht="14.25" customHeight="1" hidden="1">
      <c r="A43" s="13" t="s">
        <v>43</v>
      </c>
      <c r="B43" s="25">
        <v>1145</v>
      </c>
      <c r="C43" s="46">
        <v>179</v>
      </c>
      <c r="D43" s="119">
        <v>66.825534</v>
      </c>
      <c r="E43" s="56">
        <v>1666.837866</v>
      </c>
      <c r="F43" s="46">
        <v>52.108</v>
      </c>
      <c r="G43" s="45">
        <v>1296</v>
      </c>
      <c r="H43" s="46">
        <v>164.451</v>
      </c>
      <c r="I43" s="45">
        <v>4105</v>
      </c>
      <c r="J43" s="20">
        <v>0.16445099999999999</v>
      </c>
      <c r="K43" s="10" t="s">
        <v>28</v>
      </c>
      <c r="L43" s="11">
        <v>0.16445099999999999</v>
      </c>
      <c r="M43" s="1"/>
    </row>
    <row r="44" spans="1:13" ht="14.25" customHeight="1" hidden="1">
      <c r="A44" s="14">
        <v>2</v>
      </c>
      <c r="B44" s="25">
        <v>1103</v>
      </c>
      <c r="C44" s="46">
        <v>181</v>
      </c>
      <c r="D44" s="119">
        <v>97.710517</v>
      </c>
      <c r="E44" s="56">
        <v>2385.691257</v>
      </c>
      <c r="F44" s="46">
        <v>64.592</v>
      </c>
      <c r="G44" s="45">
        <v>1579</v>
      </c>
      <c r="H44" s="46">
        <v>191.035</v>
      </c>
      <c r="I44" s="45">
        <v>4669</v>
      </c>
      <c r="J44" s="20">
        <v>0.191035</v>
      </c>
      <c r="K44" s="10" t="s">
        <v>28</v>
      </c>
      <c r="L44" s="11">
        <v>0.191035</v>
      </c>
      <c r="M44" s="1"/>
    </row>
    <row r="45" spans="1:13" ht="14.25" customHeight="1" hidden="1">
      <c r="A45" s="16">
        <v>3</v>
      </c>
      <c r="B45" s="25">
        <v>1094</v>
      </c>
      <c r="C45" s="46">
        <v>184</v>
      </c>
      <c r="D45" s="119">
        <v>198.52185</v>
      </c>
      <c r="E45" s="56">
        <v>4777.535858</v>
      </c>
      <c r="F45" s="46">
        <v>60.373</v>
      </c>
      <c r="G45" s="45">
        <v>1453</v>
      </c>
      <c r="H45" s="46">
        <v>320.141</v>
      </c>
      <c r="I45" s="45">
        <v>7705</v>
      </c>
      <c r="J45" s="20">
        <v>0.320141</v>
      </c>
      <c r="K45" s="10" t="s">
        <v>28</v>
      </c>
      <c r="L45" s="11">
        <v>0.320141</v>
      </c>
      <c r="M45" s="1"/>
    </row>
    <row r="46" spans="1:13" ht="14.25" customHeight="1" hidden="1">
      <c r="A46" s="16">
        <v>4</v>
      </c>
      <c r="B46" s="25">
        <v>1075</v>
      </c>
      <c r="C46" s="46">
        <v>187</v>
      </c>
      <c r="D46" s="119">
        <v>323.38226</v>
      </c>
      <c r="E46" s="56">
        <v>7681.414542</v>
      </c>
      <c r="F46" s="46">
        <v>69.326</v>
      </c>
      <c r="G46" s="45">
        <v>1649</v>
      </c>
      <c r="H46" s="46">
        <v>421.467</v>
      </c>
      <c r="I46" s="45">
        <v>10013</v>
      </c>
      <c r="J46" s="20">
        <v>0.421467</v>
      </c>
      <c r="K46" s="10" t="s">
        <v>28</v>
      </c>
      <c r="L46" s="11">
        <v>0.421467</v>
      </c>
      <c r="M46" s="1"/>
    </row>
    <row r="47" spans="1:13" ht="14.25" customHeight="1" hidden="1">
      <c r="A47" s="16">
        <v>5</v>
      </c>
      <c r="B47" s="25">
        <v>1069</v>
      </c>
      <c r="C47" s="46">
        <v>193</v>
      </c>
      <c r="D47" s="119">
        <v>160.126115</v>
      </c>
      <c r="E47" s="56">
        <v>3734.941639</v>
      </c>
      <c r="F47" s="46">
        <v>36.465</v>
      </c>
      <c r="G47" s="45">
        <v>850</v>
      </c>
      <c r="H47" s="46">
        <v>404.078</v>
      </c>
      <c r="I47" s="45">
        <v>9417</v>
      </c>
      <c r="J47" s="20">
        <v>0.404078</v>
      </c>
      <c r="K47" s="10" t="s">
        <v>28</v>
      </c>
      <c r="L47" s="11">
        <v>0.404078</v>
      </c>
      <c r="M47" s="1"/>
    </row>
    <row r="48" spans="1:13" ht="14.25" customHeight="1" hidden="1">
      <c r="A48" s="16">
        <v>6</v>
      </c>
      <c r="B48" s="25">
        <v>1069</v>
      </c>
      <c r="C48" s="46">
        <v>198</v>
      </c>
      <c r="D48" s="119">
        <v>265.746609</v>
      </c>
      <c r="E48" s="56">
        <v>6187.693599</v>
      </c>
      <c r="F48" s="46">
        <v>69.78</v>
      </c>
      <c r="G48" s="45">
        <v>1624</v>
      </c>
      <c r="H48" s="46">
        <v>490.681</v>
      </c>
      <c r="I48" s="45">
        <v>11428</v>
      </c>
      <c r="J48" s="20">
        <v>0.490681</v>
      </c>
      <c r="K48" s="10" t="s">
        <v>28</v>
      </c>
      <c r="L48" s="11">
        <v>0.490681</v>
      </c>
      <c r="M48" s="1"/>
    </row>
    <row r="49" spans="1:13" ht="14.25" customHeight="1" hidden="1">
      <c r="A49" s="16">
        <v>7</v>
      </c>
      <c r="B49" s="25">
        <v>1034</v>
      </c>
      <c r="C49" s="46">
        <v>199</v>
      </c>
      <c r="D49" s="119">
        <v>256.409114</v>
      </c>
      <c r="E49" s="56">
        <v>5791.727444</v>
      </c>
      <c r="F49" s="46">
        <v>74.082</v>
      </c>
      <c r="G49" s="45">
        <v>1676</v>
      </c>
      <c r="H49" s="46">
        <v>444.977</v>
      </c>
      <c r="I49" s="45">
        <v>10064</v>
      </c>
      <c r="J49" s="46">
        <v>0.44497699999999996</v>
      </c>
      <c r="K49" s="10">
        <f>4.06227846+6.26789977+7.42177384</f>
        <v>17.75195207</v>
      </c>
      <c r="L49" s="45">
        <v>0.44497699999999996</v>
      </c>
      <c r="M49" s="1"/>
    </row>
    <row r="50" spans="1:13" ht="14.25" customHeight="1" hidden="1">
      <c r="A50" s="16">
        <v>8</v>
      </c>
      <c r="B50" s="25">
        <v>1003</v>
      </c>
      <c r="C50" s="46">
        <v>200</v>
      </c>
      <c r="D50" s="119">
        <v>197.51347</v>
      </c>
      <c r="E50" s="56">
        <v>4279.182938</v>
      </c>
      <c r="F50" s="46">
        <v>78.663</v>
      </c>
      <c r="G50" s="45">
        <v>1696</v>
      </c>
      <c r="H50" s="46">
        <v>564.982</v>
      </c>
      <c r="I50" s="45">
        <v>12197</v>
      </c>
      <c r="J50" s="46">
        <v>0.564982</v>
      </c>
      <c r="K50" s="10">
        <f>71.89395828-K49</f>
        <v>54.142006210000005</v>
      </c>
      <c r="L50" s="45">
        <v>0.564982</v>
      </c>
      <c r="M50" s="1"/>
    </row>
    <row r="51" spans="1:13" ht="14.25" customHeight="1" hidden="1">
      <c r="A51" s="16">
        <v>9</v>
      </c>
      <c r="B51" s="25">
        <v>992</v>
      </c>
      <c r="C51" s="46">
        <v>201</v>
      </c>
      <c r="D51" s="119">
        <v>166.567911</v>
      </c>
      <c r="E51" s="56">
        <v>3501.325888</v>
      </c>
      <c r="F51" s="46">
        <v>78.91</v>
      </c>
      <c r="G51" s="45">
        <v>1660</v>
      </c>
      <c r="H51" s="46">
        <v>493.002</v>
      </c>
      <c r="I51" s="45">
        <v>10363</v>
      </c>
      <c r="J51" s="46">
        <v>0.493002</v>
      </c>
      <c r="K51" s="10">
        <v>9.231</v>
      </c>
      <c r="L51" s="45">
        <v>0.493002</v>
      </c>
      <c r="M51" s="1"/>
    </row>
    <row r="52" spans="1:13" ht="14.25" customHeight="1" hidden="1">
      <c r="A52" s="16">
        <v>10</v>
      </c>
      <c r="B52" s="25">
        <v>985</v>
      </c>
      <c r="C52" s="46">
        <v>203</v>
      </c>
      <c r="D52" s="119">
        <v>319.510783</v>
      </c>
      <c r="E52" s="56">
        <v>6422.165983</v>
      </c>
      <c r="F52" s="46">
        <v>70.815</v>
      </c>
      <c r="G52" s="45">
        <v>1424</v>
      </c>
      <c r="H52" s="46">
        <v>697.884</v>
      </c>
      <c r="I52" s="45">
        <v>14031</v>
      </c>
      <c r="J52" s="46">
        <v>0.6978840000000001</v>
      </c>
      <c r="K52" s="10">
        <v>5.44263</v>
      </c>
      <c r="L52" s="45">
        <v>0.6978840000000001</v>
      </c>
      <c r="M52" s="1"/>
    </row>
    <row r="53" spans="1:13" ht="14.25" customHeight="1" hidden="1">
      <c r="A53" s="16">
        <v>11</v>
      </c>
      <c r="B53" s="25">
        <v>976</v>
      </c>
      <c r="C53" s="46">
        <v>203</v>
      </c>
      <c r="D53" s="119">
        <v>149.197139</v>
      </c>
      <c r="E53" s="56">
        <v>2859.527638</v>
      </c>
      <c r="F53" s="46">
        <v>60.294</v>
      </c>
      <c r="G53" s="45">
        <v>1164</v>
      </c>
      <c r="H53" s="46">
        <v>768.226</v>
      </c>
      <c r="I53" s="45">
        <v>14746</v>
      </c>
      <c r="J53" s="46">
        <v>0.768226</v>
      </c>
      <c r="K53" s="10">
        <v>32.97712485</v>
      </c>
      <c r="L53" s="45">
        <v>0.768226</v>
      </c>
      <c r="M53" s="1"/>
    </row>
    <row r="54" spans="1:13" ht="14.25" customHeight="1" hidden="1">
      <c r="A54" s="17">
        <v>12</v>
      </c>
      <c r="B54" s="24">
        <v>922</v>
      </c>
      <c r="C54" s="50">
        <v>205</v>
      </c>
      <c r="D54" s="120">
        <v>172.54383</v>
      </c>
      <c r="E54" s="57">
        <v>3068.832211</v>
      </c>
      <c r="F54" s="50">
        <v>24.524</v>
      </c>
      <c r="G54" s="49">
        <v>439</v>
      </c>
      <c r="H54" s="50">
        <v>820.851</v>
      </c>
      <c r="I54" s="49">
        <v>14516</v>
      </c>
      <c r="J54" s="50">
        <v>0.820851</v>
      </c>
      <c r="K54" s="18">
        <v>104.65205</v>
      </c>
      <c r="L54" s="49">
        <v>0.820851</v>
      </c>
      <c r="M54" s="1"/>
    </row>
    <row r="55" spans="1:13" ht="18" customHeight="1">
      <c r="A55" s="14">
        <v>1996</v>
      </c>
      <c r="B55" s="59">
        <v>788</v>
      </c>
      <c r="C55" s="112">
        <v>213</v>
      </c>
      <c r="D55" s="46">
        <f>SUM(D56:D67)</f>
        <v>3031.185318</v>
      </c>
      <c r="E55" s="45">
        <f>SUM(E56:E67)</f>
        <v>37736.838275999995</v>
      </c>
      <c r="F55" s="60">
        <f>SUM(F56:F67)</f>
        <v>2710.9748</v>
      </c>
      <c r="G55" s="61">
        <f>SUM(G56:G67)</f>
        <v>32736</v>
      </c>
      <c r="H55" s="46">
        <v>18340.459</v>
      </c>
      <c r="I55" s="45">
        <v>221405</v>
      </c>
      <c r="J55" s="46">
        <v>108.5929182</v>
      </c>
      <c r="K55" s="10">
        <f>SUM(K56:K67)</f>
        <v>887.7909650000001</v>
      </c>
      <c r="L55" s="45">
        <v>173.96</v>
      </c>
      <c r="M55" s="1"/>
    </row>
    <row r="56" spans="1:13" ht="14.25" customHeight="1" hidden="1">
      <c r="A56" s="13" t="s">
        <v>30</v>
      </c>
      <c r="B56" s="25">
        <v>865</v>
      </c>
      <c r="C56" s="46">
        <v>206</v>
      </c>
      <c r="D56" s="46">
        <v>230.666174</v>
      </c>
      <c r="E56" s="45">
        <v>3839.743364</v>
      </c>
      <c r="F56" s="46">
        <v>131.213</v>
      </c>
      <c r="G56" s="45">
        <v>2180</v>
      </c>
      <c r="H56" s="46">
        <v>946.88</v>
      </c>
      <c r="I56" s="45">
        <v>15755</v>
      </c>
      <c r="J56" s="46">
        <v>2.2807</v>
      </c>
      <c r="K56" s="10">
        <v>75.7</v>
      </c>
      <c r="L56" s="45">
        <v>8.787</v>
      </c>
      <c r="M56" s="1"/>
    </row>
    <row r="57" spans="1:13" ht="14.25" customHeight="1" hidden="1">
      <c r="A57" s="14">
        <v>2</v>
      </c>
      <c r="B57" s="25">
        <v>849</v>
      </c>
      <c r="C57" s="46">
        <v>206</v>
      </c>
      <c r="D57" s="46">
        <v>217.513433</v>
      </c>
      <c r="E57" s="45">
        <v>3410.921164</v>
      </c>
      <c r="F57" s="46">
        <v>136.355</v>
      </c>
      <c r="G57" s="45">
        <v>2141</v>
      </c>
      <c r="H57" s="46">
        <v>758.518</v>
      </c>
      <c r="I57" s="45">
        <v>11915</v>
      </c>
      <c r="J57" s="46">
        <v>2.757691</v>
      </c>
      <c r="K57" s="10">
        <v>77.338895</v>
      </c>
      <c r="L57" s="45">
        <v>8.854</v>
      </c>
      <c r="M57" s="1"/>
    </row>
    <row r="58" spans="1:13" ht="14.25" customHeight="1" hidden="1">
      <c r="A58" s="16">
        <v>3</v>
      </c>
      <c r="B58" s="25">
        <v>827</v>
      </c>
      <c r="C58" s="46">
        <v>206</v>
      </c>
      <c r="D58" s="46">
        <v>326.426414</v>
      </c>
      <c r="E58" s="45">
        <v>4824.149474</v>
      </c>
      <c r="F58" s="46">
        <v>166.4418</v>
      </c>
      <c r="G58" s="45">
        <v>2456</v>
      </c>
      <c r="H58" s="46">
        <v>1194.295</v>
      </c>
      <c r="I58" s="45">
        <v>17576</v>
      </c>
      <c r="J58" s="46">
        <v>7.057</v>
      </c>
      <c r="K58" s="10">
        <v>55</v>
      </c>
      <c r="L58" s="45">
        <v>12.426</v>
      </c>
      <c r="M58" s="1"/>
    </row>
    <row r="59" spans="1:13" ht="14.25" customHeight="1" hidden="1">
      <c r="A59" s="16">
        <v>4</v>
      </c>
      <c r="B59" s="25">
        <v>821</v>
      </c>
      <c r="C59" s="46">
        <v>209</v>
      </c>
      <c r="D59" s="46">
        <v>207.145255</v>
      </c>
      <c r="E59" s="45">
        <v>2878.644449</v>
      </c>
      <c r="F59" s="46">
        <v>186.837</v>
      </c>
      <c r="G59" s="45">
        <v>2589</v>
      </c>
      <c r="H59" s="46">
        <v>1254.32</v>
      </c>
      <c r="I59" s="45">
        <v>17376</v>
      </c>
      <c r="J59" s="46">
        <v>5.259263949999999</v>
      </c>
      <c r="K59" s="10">
        <v>38.335004</v>
      </c>
      <c r="L59" s="45">
        <v>8.725</v>
      </c>
      <c r="M59" s="1"/>
    </row>
    <row r="60" spans="1:13" ht="14.25" customHeight="1" hidden="1">
      <c r="A60" s="16">
        <v>5</v>
      </c>
      <c r="B60" s="25">
        <v>821</v>
      </c>
      <c r="C60" s="46">
        <v>211</v>
      </c>
      <c r="D60" s="46">
        <v>232.521981</v>
      </c>
      <c r="E60" s="45">
        <v>3043.875269</v>
      </c>
      <c r="F60" s="46">
        <v>165.829</v>
      </c>
      <c r="G60" s="45">
        <v>2171</v>
      </c>
      <c r="H60" s="46">
        <v>1587.981</v>
      </c>
      <c r="I60" s="45">
        <v>20809</v>
      </c>
      <c r="J60" s="46">
        <v>8.6006859</v>
      </c>
      <c r="K60" s="10">
        <v>57.351646</v>
      </c>
      <c r="L60" s="45">
        <v>13.397</v>
      </c>
      <c r="M60" s="1"/>
    </row>
    <row r="61" spans="1:13" ht="14.25" customHeight="1" hidden="1">
      <c r="A61" s="16">
        <v>6</v>
      </c>
      <c r="B61" s="25">
        <v>821</v>
      </c>
      <c r="C61" s="46">
        <v>214</v>
      </c>
      <c r="D61" s="46">
        <v>192.199622</v>
      </c>
      <c r="E61" s="45">
        <v>2434.265501</v>
      </c>
      <c r="F61" s="46">
        <v>187.578</v>
      </c>
      <c r="G61" s="45">
        <v>2361</v>
      </c>
      <c r="H61" s="46">
        <v>1328.036</v>
      </c>
      <c r="I61" s="45">
        <v>16781</v>
      </c>
      <c r="J61" s="46">
        <v>7.43487735</v>
      </c>
      <c r="K61" s="10">
        <v>40.80542</v>
      </c>
      <c r="L61" s="45">
        <v>10.787</v>
      </c>
      <c r="M61" s="1"/>
    </row>
    <row r="62" spans="1:13" ht="14.25" customHeight="1" hidden="1">
      <c r="A62" s="16">
        <v>7</v>
      </c>
      <c r="B62" s="25">
        <v>821</v>
      </c>
      <c r="C62" s="46">
        <v>218</v>
      </c>
      <c r="D62" s="46">
        <v>141.793908</v>
      </c>
      <c r="E62" s="45">
        <v>1727.192222</v>
      </c>
      <c r="F62" s="46">
        <v>192.612</v>
      </c>
      <c r="G62" s="45">
        <v>2341</v>
      </c>
      <c r="H62" s="46">
        <v>1651.789</v>
      </c>
      <c r="I62" s="45">
        <v>20076</v>
      </c>
      <c r="J62" s="46">
        <v>10.391</v>
      </c>
      <c r="K62" s="10">
        <v>136</v>
      </c>
      <c r="L62" s="45">
        <v>21.108</v>
      </c>
      <c r="M62" s="1"/>
    </row>
    <row r="63" spans="1:13" ht="14.25" customHeight="1" hidden="1">
      <c r="A63" s="16">
        <v>8</v>
      </c>
      <c r="B63" s="25">
        <v>821</v>
      </c>
      <c r="C63" s="46">
        <v>219</v>
      </c>
      <c r="D63" s="46">
        <v>142.353184</v>
      </c>
      <c r="E63" s="45">
        <v>1687.700498</v>
      </c>
      <c r="F63" s="46">
        <v>243.868</v>
      </c>
      <c r="G63" s="45">
        <v>2896</v>
      </c>
      <c r="H63" s="46">
        <v>1366.88</v>
      </c>
      <c r="I63" s="45">
        <v>16177</v>
      </c>
      <c r="J63" s="46">
        <v>12.4227</v>
      </c>
      <c r="K63" s="10">
        <v>167.56</v>
      </c>
      <c r="L63" s="45">
        <v>25.037</v>
      </c>
      <c r="M63" s="1"/>
    </row>
    <row r="64" spans="1:13" ht="14.25" customHeight="1" hidden="1">
      <c r="A64" s="16">
        <v>9</v>
      </c>
      <c r="B64" s="25">
        <v>819</v>
      </c>
      <c r="C64" s="46">
        <v>222</v>
      </c>
      <c r="D64" s="46">
        <v>189.525379</v>
      </c>
      <c r="E64" s="45">
        <v>2132.964773</v>
      </c>
      <c r="F64" s="46">
        <v>259.986</v>
      </c>
      <c r="G64" s="45">
        <v>2941</v>
      </c>
      <c r="H64" s="46">
        <v>1395.423</v>
      </c>
      <c r="I64" s="45">
        <v>15802</v>
      </c>
      <c r="J64" s="46">
        <v>14.475</v>
      </c>
      <c r="K64" s="10">
        <v>72</v>
      </c>
      <c r="L64" s="45">
        <v>18.905</v>
      </c>
      <c r="M64" s="1"/>
    </row>
    <row r="65" spans="1:13" ht="14.25" customHeight="1" hidden="1">
      <c r="A65" s="16">
        <v>10</v>
      </c>
      <c r="B65" s="25">
        <v>810</v>
      </c>
      <c r="C65" s="46">
        <v>224</v>
      </c>
      <c r="D65" s="46">
        <v>382.286567</v>
      </c>
      <c r="E65" s="45">
        <v>4101.710703</v>
      </c>
      <c r="F65" s="46">
        <v>393.44</v>
      </c>
      <c r="G65" s="45">
        <v>4222</v>
      </c>
      <c r="H65" s="46">
        <v>1798.078</v>
      </c>
      <c r="I65" s="45">
        <v>19303</v>
      </c>
      <c r="J65" s="46">
        <v>14.087</v>
      </c>
      <c r="K65" s="10">
        <v>39</v>
      </c>
      <c r="L65" s="45">
        <v>15.366</v>
      </c>
      <c r="M65" s="1"/>
    </row>
    <row r="66" spans="1:13" ht="14.25" customHeight="1" hidden="1">
      <c r="A66" s="16">
        <v>11</v>
      </c>
      <c r="B66" s="25">
        <v>808</v>
      </c>
      <c r="C66" s="46">
        <v>228</v>
      </c>
      <c r="D66" s="46">
        <v>445.74879</v>
      </c>
      <c r="E66" s="45">
        <v>4543.034801</v>
      </c>
      <c r="F66" s="46">
        <v>351.224</v>
      </c>
      <c r="G66" s="45">
        <v>3589</v>
      </c>
      <c r="H66" s="46">
        <v>2178.657</v>
      </c>
      <c r="I66" s="45">
        <v>22219</v>
      </c>
      <c r="J66" s="46">
        <v>14.031</v>
      </c>
      <c r="K66" s="10">
        <v>68.7</v>
      </c>
      <c r="L66" s="45">
        <v>17.297</v>
      </c>
      <c r="M66" s="1"/>
    </row>
    <row r="67" spans="1:13" ht="14.25" customHeight="1" hidden="1">
      <c r="A67" s="17">
        <v>12</v>
      </c>
      <c r="B67" s="24">
        <v>792</v>
      </c>
      <c r="C67" s="50">
        <v>228</v>
      </c>
      <c r="D67" s="50">
        <v>323.004611</v>
      </c>
      <c r="E67" s="49">
        <v>3112.636058</v>
      </c>
      <c r="F67" s="50">
        <v>295.591</v>
      </c>
      <c r="G67" s="49">
        <v>2849</v>
      </c>
      <c r="H67" s="50">
        <v>2879.624</v>
      </c>
      <c r="I67" s="49">
        <v>27616</v>
      </c>
      <c r="J67" s="50">
        <v>9.796</v>
      </c>
      <c r="K67" s="18">
        <v>60</v>
      </c>
      <c r="L67" s="49">
        <v>12.878</v>
      </c>
      <c r="M67" s="1"/>
    </row>
    <row r="68" spans="1:13" ht="18" customHeight="1">
      <c r="A68" s="14">
        <v>1997</v>
      </c>
      <c r="B68" s="59">
        <v>743</v>
      </c>
      <c r="C68" s="112">
        <v>244</v>
      </c>
      <c r="D68" s="46">
        <f>SUM(D69:D80)</f>
        <v>9048.720773</v>
      </c>
      <c r="E68" s="45">
        <f>SUM(E69:E80)</f>
        <v>58103.59569</v>
      </c>
      <c r="F68" s="60">
        <v>5503.632401</v>
      </c>
      <c r="G68" s="61">
        <v>35472.01618704447</v>
      </c>
      <c r="H68" s="46">
        <v>58192.071</v>
      </c>
      <c r="I68" s="45">
        <v>374384</v>
      </c>
      <c r="J68" s="46">
        <v>287.52230380000003</v>
      </c>
      <c r="K68" s="10">
        <f>SUM(K69:K80)</f>
        <v>1216.0456749999998</v>
      </c>
      <c r="L68" s="45">
        <v>291.488</v>
      </c>
      <c r="M68" s="1"/>
    </row>
    <row r="69" spans="1:13" ht="15.75" hidden="1">
      <c r="A69" s="13" t="s">
        <v>31</v>
      </c>
      <c r="B69" s="25">
        <v>755</v>
      </c>
      <c r="C69" s="46">
        <v>230</v>
      </c>
      <c r="D69" s="46">
        <v>724.169628</v>
      </c>
      <c r="E69" s="45">
        <v>6430.535481</v>
      </c>
      <c r="F69" s="46">
        <v>387.658</v>
      </c>
      <c r="G69" s="45">
        <v>3453</v>
      </c>
      <c r="H69" s="46">
        <v>3403.148</v>
      </c>
      <c r="I69" s="45">
        <v>30558</v>
      </c>
      <c r="J69" s="46">
        <v>17.032</v>
      </c>
      <c r="K69" s="10">
        <v>96</v>
      </c>
      <c r="L69" s="45">
        <v>21.649</v>
      </c>
      <c r="M69" s="1"/>
    </row>
    <row r="70" spans="1:13" ht="15.75" hidden="1">
      <c r="A70" s="14">
        <v>2</v>
      </c>
      <c r="B70" s="25">
        <v>756</v>
      </c>
      <c r="C70" s="46">
        <v>231</v>
      </c>
      <c r="D70" s="46">
        <v>477.243387</v>
      </c>
      <c r="E70" s="45">
        <v>4022.801129</v>
      </c>
      <c r="F70" s="46">
        <v>353.136</v>
      </c>
      <c r="G70" s="45">
        <v>2972</v>
      </c>
      <c r="H70" s="46">
        <v>2826.293</v>
      </c>
      <c r="I70" s="45">
        <v>23825</v>
      </c>
      <c r="J70" s="46">
        <v>12.382</v>
      </c>
      <c r="K70" s="10">
        <v>91</v>
      </c>
      <c r="L70" s="45">
        <v>17.316</v>
      </c>
      <c r="M70" s="1"/>
    </row>
    <row r="71" spans="1:13" ht="15.75" hidden="1">
      <c r="A71" s="16">
        <v>3</v>
      </c>
      <c r="B71" s="25">
        <v>747</v>
      </c>
      <c r="C71" s="46">
        <v>233</v>
      </c>
      <c r="D71" s="46">
        <v>630.468165</v>
      </c>
      <c r="E71" s="45">
        <v>5066.839053</v>
      </c>
      <c r="F71" s="46">
        <v>431.239</v>
      </c>
      <c r="G71" s="45">
        <v>3468</v>
      </c>
      <c r="H71" s="46">
        <v>2962.229</v>
      </c>
      <c r="I71" s="45">
        <v>23811</v>
      </c>
      <c r="J71" s="46">
        <v>22.686</v>
      </c>
      <c r="K71" s="10">
        <v>115</v>
      </c>
      <c r="L71" s="45">
        <v>26.018</v>
      </c>
      <c r="M71" s="1"/>
    </row>
    <row r="72" spans="1:13" ht="15.75" hidden="1">
      <c r="A72" s="16">
        <v>4</v>
      </c>
      <c r="B72" s="25">
        <v>747</v>
      </c>
      <c r="C72" s="46">
        <v>237</v>
      </c>
      <c r="D72" s="46">
        <v>288.820881</v>
      </c>
      <c r="E72" s="45">
        <v>2228.288896</v>
      </c>
      <c r="F72" s="46">
        <v>200.62</v>
      </c>
      <c r="G72" s="45">
        <v>1546</v>
      </c>
      <c r="H72" s="46">
        <v>3032.7315</v>
      </c>
      <c r="I72" s="45">
        <v>23246</v>
      </c>
      <c r="J72" s="46">
        <v>21.06</v>
      </c>
      <c r="K72" s="10">
        <v>91</v>
      </c>
      <c r="L72" s="45">
        <v>22.524</v>
      </c>
      <c r="M72" s="1"/>
    </row>
    <row r="73" spans="1:13" ht="15.75" hidden="1">
      <c r="A73" s="16">
        <v>5</v>
      </c>
      <c r="B73" s="25">
        <v>748</v>
      </c>
      <c r="C73" s="46">
        <v>239</v>
      </c>
      <c r="D73" s="46">
        <v>363.301169</v>
      </c>
      <c r="E73" s="45">
        <v>2647.925038</v>
      </c>
      <c r="F73" s="46">
        <v>205.408</v>
      </c>
      <c r="G73" s="45">
        <v>1506</v>
      </c>
      <c r="H73" s="46">
        <v>4149.204</v>
      </c>
      <c r="I73" s="45">
        <v>30381</v>
      </c>
      <c r="J73" s="46">
        <v>25.964</v>
      </c>
      <c r="K73" s="10">
        <v>98.837</v>
      </c>
      <c r="L73" s="45">
        <v>25.919</v>
      </c>
      <c r="M73" s="1"/>
    </row>
    <row r="74" spans="1:13" ht="15.75" hidden="1">
      <c r="A74" s="16">
        <v>6</v>
      </c>
      <c r="B74" s="25">
        <v>747</v>
      </c>
      <c r="C74" s="46">
        <v>240</v>
      </c>
      <c r="D74" s="46">
        <v>571.470205</v>
      </c>
      <c r="E74" s="45">
        <v>3975.877963</v>
      </c>
      <c r="F74" s="46">
        <v>203.741</v>
      </c>
      <c r="G74" s="45">
        <v>1417</v>
      </c>
      <c r="H74" s="46">
        <v>4299.612</v>
      </c>
      <c r="I74" s="45">
        <v>29933</v>
      </c>
      <c r="J74" s="46">
        <v>24.9</v>
      </c>
      <c r="K74" s="10">
        <v>96</v>
      </c>
      <c r="L74" s="45">
        <v>24.378</v>
      </c>
      <c r="M74" s="1"/>
    </row>
    <row r="75" spans="1:13" ht="15.75" hidden="1">
      <c r="A75" s="16">
        <v>7</v>
      </c>
      <c r="B75" s="25">
        <v>749</v>
      </c>
      <c r="C75" s="46">
        <v>246</v>
      </c>
      <c r="D75" s="46">
        <v>585.737516</v>
      </c>
      <c r="E75" s="45">
        <v>3848.129085</v>
      </c>
      <c r="F75" s="46">
        <v>449.501</v>
      </c>
      <c r="G75" s="45">
        <v>2951</v>
      </c>
      <c r="H75" s="46">
        <v>4905.263</v>
      </c>
      <c r="I75" s="45">
        <v>32147</v>
      </c>
      <c r="J75" s="46">
        <v>32.43</v>
      </c>
      <c r="K75" s="10">
        <v>128</v>
      </c>
      <c r="L75" s="45">
        <v>32.43</v>
      </c>
      <c r="M75" s="1"/>
    </row>
    <row r="76" spans="1:13" ht="15.75" hidden="1">
      <c r="A76" s="16">
        <v>8</v>
      </c>
      <c r="B76" s="25">
        <v>755</v>
      </c>
      <c r="C76" s="46">
        <v>250</v>
      </c>
      <c r="D76" s="46">
        <v>428.504693</v>
      </c>
      <c r="E76" s="45">
        <v>2634.952979</v>
      </c>
      <c r="F76" s="46">
        <v>389.401</v>
      </c>
      <c r="G76" s="45">
        <v>2392</v>
      </c>
      <c r="H76" s="46">
        <v>4637.888</v>
      </c>
      <c r="I76" s="45">
        <v>28471</v>
      </c>
      <c r="J76" s="46">
        <v>31.617</v>
      </c>
      <c r="K76" s="10">
        <v>179</v>
      </c>
      <c r="L76" s="45">
        <v>35.57</v>
      </c>
      <c r="M76" s="1"/>
    </row>
    <row r="77" spans="1:13" ht="15.75" hidden="1">
      <c r="A77" s="16">
        <v>9</v>
      </c>
      <c r="B77" s="26">
        <v>755</v>
      </c>
      <c r="C77" s="46">
        <v>250</v>
      </c>
      <c r="D77" s="46">
        <v>878.218782</v>
      </c>
      <c r="E77" s="45">
        <v>5168.060991</v>
      </c>
      <c r="F77" s="46">
        <v>592.969</v>
      </c>
      <c r="G77" s="45">
        <v>3493</v>
      </c>
      <c r="H77" s="46">
        <v>5674.753</v>
      </c>
      <c r="I77" s="45">
        <v>33469</v>
      </c>
      <c r="J77" s="46">
        <v>27.134</v>
      </c>
      <c r="K77" s="10">
        <v>108</v>
      </c>
      <c r="L77" s="45">
        <v>25.635</v>
      </c>
      <c r="M77" s="1"/>
    </row>
    <row r="78" spans="1:13" ht="14.25" customHeight="1" hidden="1">
      <c r="A78" s="16">
        <v>10</v>
      </c>
      <c r="B78" s="26">
        <v>755</v>
      </c>
      <c r="C78" s="46">
        <v>254</v>
      </c>
      <c r="D78" s="46">
        <v>1742.947149</v>
      </c>
      <c r="E78" s="45">
        <v>9816.633581</v>
      </c>
      <c r="F78" s="46">
        <v>892.137</v>
      </c>
      <c r="G78" s="45">
        <v>5043</v>
      </c>
      <c r="H78" s="46">
        <v>6527.34</v>
      </c>
      <c r="I78" s="45">
        <v>36800</v>
      </c>
      <c r="J78" s="46">
        <v>30.395234199999997</v>
      </c>
      <c r="K78" s="10">
        <v>100.245724</v>
      </c>
      <c r="L78" s="45">
        <v>25.823</v>
      </c>
      <c r="M78" s="1"/>
    </row>
    <row r="79" spans="1:13" ht="14.25" customHeight="1" hidden="1">
      <c r="A79" s="16">
        <v>11</v>
      </c>
      <c r="B79" s="27">
        <v>758</v>
      </c>
      <c r="C79" s="47">
        <v>256</v>
      </c>
      <c r="D79" s="46">
        <v>1128.90817</v>
      </c>
      <c r="E79" s="45">
        <v>6079.482707</v>
      </c>
      <c r="F79" s="46">
        <v>575.123</v>
      </c>
      <c r="G79" s="45">
        <v>3086</v>
      </c>
      <c r="H79" s="46">
        <v>7075.206</v>
      </c>
      <c r="I79" s="45">
        <v>38000</v>
      </c>
      <c r="J79" s="46">
        <v>22.179325400000003</v>
      </c>
      <c r="K79" s="10">
        <v>70.49793</v>
      </c>
      <c r="L79" s="45">
        <v>19.074</v>
      </c>
      <c r="M79" s="1"/>
    </row>
    <row r="80" spans="1:13" ht="14.25" customHeight="1" hidden="1">
      <c r="A80" s="17">
        <v>12</v>
      </c>
      <c r="B80" s="27">
        <v>744</v>
      </c>
      <c r="C80" s="46">
        <v>258</v>
      </c>
      <c r="D80" s="46">
        <v>1228.931028</v>
      </c>
      <c r="E80" s="45">
        <v>6184.068787</v>
      </c>
      <c r="F80" s="46">
        <v>822.698</v>
      </c>
      <c r="G80" s="45">
        <v>4145</v>
      </c>
      <c r="H80" s="46">
        <v>8698.406</v>
      </c>
      <c r="I80" s="45">
        <v>43743</v>
      </c>
      <c r="J80" s="46">
        <v>19.7427442</v>
      </c>
      <c r="K80" s="10">
        <v>42.465021</v>
      </c>
      <c r="L80" s="45">
        <v>15.152</v>
      </c>
      <c r="M80" s="1"/>
    </row>
    <row r="81" spans="1:13" ht="18" customHeight="1">
      <c r="A81" s="14">
        <v>1998</v>
      </c>
      <c r="B81" s="59">
        <v>686</v>
      </c>
      <c r="C81" s="112">
        <v>262</v>
      </c>
      <c r="D81" s="46">
        <f>SUM(D82:D93)</f>
        <v>18029.966637999998</v>
      </c>
      <c r="E81" s="45">
        <f>SUM(E82:E93)</f>
        <v>70395.87110300001</v>
      </c>
      <c r="F81" s="60">
        <v>17995.993215</v>
      </c>
      <c r="G81" s="61">
        <v>68399.47588274388</v>
      </c>
      <c r="H81" s="46">
        <v>97278.476</v>
      </c>
      <c r="I81" s="45">
        <v>372201</v>
      </c>
      <c r="J81" s="46">
        <v>683.712</v>
      </c>
      <c r="K81" s="10">
        <v>1641</v>
      </c>
      <c r="L81" s="45">
        <v>439.28</v>
      </c>
      <c r="M81" s="1"/>
    </row>
    <row r="82" spans="1:13" ht="18" customHeight="1" hidden="1">
      <c r="A82" s="13" t="s">
        <v>32</v>
      </c>
      <c r="B82" s="28">
        <v>738</v>
      </c>
      <c r="C82" s="52">
        <v>258</v>
      </c>
      <c r="D82" s="52">
        <v>1194.320706</v>
      </c>
      <c r="E82" s="51">
        <v>5668.638358</v>
      </c>
      <c r="F82" s="52">
        <v>728.766</v>
      </c>
      <c r="G82" s="51">
        <v>3456</v>
      </c>
      <c r="H82" s="52">
        <v>5627.493</v>
      </c>
      <c r="I82" s="51">
        <v>26729</v>
      </c>
      <c r="J82" s="52">
        <v>15.257299999999999</v>
      </c>
      <c r="K82" s="9">
        <v>53.5</v>
      </c>
      <c r="L82" s="51">
        <v>13.506</v>
      </c>
      <c r="M82" s="1"/>
    </row>
    <row r="83" spans="1:13" ht="18" customHeight="1" hidden="1">
      <c r="A83" s="14">
        <v>2</v>
      </c>
      <c r="B83" s="25">
        <v>722</v>
      </c>
      <c r="C83" s="46">
        <v>259</v>
      </c>
      <c r="D83" s="46">
        <v>1304.672109</v>
      </c>
      <c r="E83" s="45">
        <v>5859.323889</v>
      </c>
      <c r="F83" s="46">
        <v>1053.326</v>
      </c>
      <c r="G83" s="45">
        <v>4722</v>
      </c>
      <c r="H83" s="46">
        <v>6608.899</v>
      </c>
      <c r="I83" s="45">
        <v>29685</v>
      </c>
      <c r="J83" s="46">
        <v>33.615</v>
      </c>
      <c r="K83" s="10">
        <v>57</v>
      </c>
      <c r="L83" s="45">
        <v>21.6</v>
      </c>
      <c r="M83" s="1"/>
    </row>
    <row r="84" spans="1:13" ht="18" customHeight="1" hidden="1">
      <c r="A84" s="16">
        <v>3</v>
      </c>
      <c r="B84" s="25">
        <v>722</v>
      </c>
      <c r="C84" s="46">
        <v>262</v>
      </c>
      <c r="D84" s="46">
        <v>1311.702714</v>
      </c>
      <c r="E84" s="45">
        <v>5605.112422</v>
      </c>
      <c r="F84" s="46">
        <v>1404.588</v>
      </c>
      <c r="G84" s="45">
        <v>5977</v>
      </c>
      <c r="H84" s="46">
        <v>7084.198</v>
      </c>
      <c r="I84" s="45">
        <v>30223</v>
      </c>
      <c r="J84" s="46">
        <v>25.013</v>
      </c>
      <c r="K84" s="10">
        <v>44</v>
      </c>
      <c r="L84" s="45">
        <v>15.77</v>
      </c>
      <c r="M84" s="1"/>
    </row>
    <row r="85" spans="1:13" ht="18" customHeight="1" hidden="1">
      <c r="A85" s="16">
        <v>4</v>
      </c>
      <c r="B85" s="25">
        <v>722</v>
      </c>
      <c r="C85" s="46">
        <v>264</v>
      </c>
      <c r="D85" s="46">
        <v>1856.735046</v>
      </c>
      <c r="E85" s="45">
        <v>7577.579693</v>
      </c>
      <c r="F85" s="46">
        <v>997.624</v>
      </c>
      <c r="G85" s="45">
        <v>4071</v>
      </c>
      <c r="H85" s="46">
        <v>5896.942</v>
      </c>
      <c r="I85" s="45">
        <v>24083</v>
      </c>
      <c r="J85" s="46">
        <v>27.361</v>
      </c>
      <c r="K85" s="10">
        <v>36</v>
      </c>
      <c r="L85" s="45">
        <v>14.823</v>
      </c>
      <c r="M85" s="1"/>
    </row>
    <row r="86" spans="1:13" ht="18" customHeight="1" hidden="1">
      <c r="A86" s="16">
        <v>5</v>
      </c>
      <c r="B86" s="25">
        <v>720</v>
      </c>
      <c r="C86" s="46">
        <v>266</v>
      </c>
      <c r="D86" s="46">
        <v>2218.081069</v>
      </c>
      <c r="E86" s="45">
        <v>8853.054807</v>
      </c>
      <c r="F86" s="46">
        <v>1457.93</v>
      </c>
      <c r="G86" s="45">
        <v>5808</v>
      </c>
      <c r="H86" s="46">
        <v>6804.695</v>
      </c>
      <c r="I86" s="45">
        <v>27103</v>
      </c>
      <c r="J86" s="46">
        <v>38.691</v>
      </c>
      <c r="K86" s="10">
        <v>59</v>
      </c>
      <c r="L86" s="45">
        <v>22.066</v>
      </c>
      <c r="M86" s="1"/>
    </row>
    <row r="87" spans="1:13" ht="18" customHeight="1" hidden="1">
      <c r="A87" s="16">
        <v>6</v>
      </c>
      <c r="B87" s="25">
        <v>720</v>
      </c>
      <c r="C87" s="46">
        <v>257</v>
      </c>
      <c r="D87" s="46">
        <v>1927.839065</v>
      </c>
      <c r="E87" s="45">
        <v>7425.226335</v>
      </c>
      <c r="F87" s="46">
        <v>2387.025</v>
      </c>
      <c r="G87" s="45">
        <v>9189</v>
      </c>
      <c r="H87" s="46">
        <v>7987.581</v>
      </c>
      <c r="I87" s="45">
        <v>30735</v>
      </c>
      <c r="J87" s="46">
        <v>33.208</v>
      </c>
      <c r="K87" s="10">
        <v>74</v>
      </c>
      <c r="L87" s="45">
        <v>21.415</v>
      </c>
      <c r="M87" s="1"/>
    </row>
    <row r="88" spans="1:13" ht="18" customHeight="1" hidden="1">
      <c r="A88" s="16">
        <v>7</v>
      </c>
      <c r="B88" s="25">
        <v>722</v>
      </c>
      <c r="C88" s="46">
        <v>260</v>
      </c>
      <c r="D88" s="46">
        <v>1990.914831</v>
      </c>
      <c r="E88" s="45">
        <v>7453.286547</v>
      </c>
      <c r="F88" s="46">
        <v>2053.612</v>
      </c>
      <c r="G88" s="45">
        <v>7688</v>
      </c>
      <c r="H88" s="46">
        <v>8637.538</v>
      </c>
      <c r="I88" s="45">
        <v>32310</v>
      </c>
      <c r="J88" s="46">
        <v>62.472</v>
      </c>
      <c r="K88" s="10">
        <v>106</v>
      </c>
      <c r="L88" s="45">
        <v>35.818</v>
      </c>
      <c r="M88" s="1"/>
    </row>
    <row r="89" spans="1:13" ht="18" customHeight="1" hidden="1">
      <c r="A89" s="16">
        <v>8</v>
      </c>
      <c r="B89" s="25">
        <v>723</v>
      </c>
      <c r="C89" s="46">
        <v>263</v>
      </c>
      <c r="D89" s="46">
        <v>1367.528428</v>
      </c>
      <c r="E89" s="45">
        <v>5008.907416</v>
      </c>
      <c r="F89" s="46">
        <v>1164.825</v>
      </c>
      <c r="G89" s="45">
        <v>4271</v>
      </c>
      <c r="H89" s="46">
        <v>11138.518</v>
      </c>
      <c r="I89" s="45">
        <v>40732</v>
      </c>
      <c r="J89" s="46">
        <v>74.43</v>
      </c>
      <c r="K89" s="10">
        <v>135</v>
      </c>
      <c r="L89" s="45">
        <v>44.26</v>
      </c>
      <c r="M89" s="1"/>
    </row>
    <row r="90" spans="1:13" ht="18" customHeight="1" hidden="1">
      <c r="A90" s="16">
        <v>9</v>
      </c>
      <c r="B90" s="25">
        <v>723</v>
      </c>
      <c r="C90" s="46">
        <v>264</v>
      </c>
      <c r="D90" s="46">
        <v>1364.690273</v>
      </c>
      <c r="E90" s="45">
        <v>4972.991794</v>
      </c>
      <c r="F90" s="46">
        <v>1322.957</v>
      </c>
      <c r="G90" s="45">
        <v>4821</v>
      </c>
      <c r="H90" s="46">
        <v>10502.841</v>
      </c>
      <c r="I90" s="45">
        <v>38284</v>
      </c>
      <c r="J90" s="46">
        <v>110.7</v>
      </c>
      <c r="K90" s="10">
        <v>342</v>
      </c>
      <c r="L90" s="45">
        <v>79.113</v>
      </c>
      <c r="M90" s="1"/>
    </row>
    <row r="91" spans="1:13" ht="18" customHeight="1" hidden="1">
      <c r="A91" s="16">
        <v>10</v>
      </c>
      <c r="B91" s="25">
        <v>722</v>
      </c>
      <c r="C91" s="47">
        <v>265</v>
      </c>
      <c r="D91" s="46">
        <v>1050.363752</v>
      </c>
      <c r="E91" s="45">
        <v>3788.052587</v>
      </c>
      <c r="F91" s="46">
        <v>1046.744</v>
      </c>
      <c r="G91" s="45">
        <v>3778</v>
      </c>
      <c r="H91" s="46">
        <v>8616.847</v>
      </c>
      <c r="I91" s="45">
        <v>31097</v>
      </c>
      <c r="J91" s="46">
        <v>72.2765</v>
      </c>
      <c r="K91" s="10">
        <v>198</v>
      </c>
      <c r="L91" s="45">
        <v>47.666</v>
      </c>
      <c r="M91" s="1"/>
    </row>
    <row r="92" spans="1:13" ht="18" customHeight="1" hidden="1">
      <c r="A92" s="16">
        <v>11</v>
      </c>
      <c r="B92" s="25">
        <v>717</v>
      </c>
      <c r="C92" s="46">
        <v>263</v>
      </c>
      <c r="D92" s="46">
        <v>1375.579949</v>
      </c>
      <c r="E92" s="45">
        <v>4691.855689</v>
      </c>
      <c r="F92" s="46">
        <v>1948.326</v>
      </c>
      <c r="G92" s="45">
        <v>6658</v>
      </c>
      <c r="H92" s="46">
        <v>8402.919</v>
      </c>
      <c r="I92" s="45">
        <v>28655</v>
      </c>
      <c r="J92" s="46">
        <v>71.0416</v>
      </c>
      <c r="K92" s="10">
        <v>190</v>
      </c>
      <c r="L92" s="45">
        <v>45.024</v>
      </c>
      <c r="M92" s="1"/>
    </row>
    <row r="93" spans="1:13" ht="18" customHeight="1" hidden="1">
      <c r="A93" s="17">
        <v>12</v>
      </c>
      <c r="B93" s="25">
        <v>685</v>
      </c>
      <c r="C93" s="46">
        <v>262</v>
      </c>
      <c r="D93" s="46">
        <v>1067.538696</v>
      </c>
      <c r="E93" s="45">
        <v>3491.841566</v>
      </c>
      <c r="F93" s="46">
        <v>2430.271</v>
      </c>
      <c r="G93" s="45">
        <v>7959</v>
      </c>
      <c r="H93" s="46">
        <v>9970.005</v>
      </c>
      <c r="I93" s="45">
        <v>32566</v>
      </c>
      <c r="J93" s="46">
        <v>120.109</v>
      </c>
      <c r="K93" s="10">
        <v>343</v>
      </c>
      <c r="L93" s="11">
        <v>78.072</v>
      </c>
      <c r="M93" s="1"/>
    </row>
    <row r="94" spans="1:13" ht="18" customHeight="1">
      <c r="A94" s="72">
        <v>1999</v>
      </c>
      <c r="B94" s="73">
        <f>+B142</f>
        <v>262</v>
      </c>
      <c r="C94" s="113">
        <f>+C142</f>
        <v>262</v>
      </c>
      <c r="D94" s="46">
        <f>SUM(D95:D106)</f>
        <v>36877.334598999994</v>
      </c>
      <c r="E94" s="45">
        <f>SUM(E95:E106)</f>
        <v>84033.84416400001</v>
      </c>
      <c r="F94" s="113">
        <f aca="true" t="shared" si="1" ref="F94:L94">SUM(F131:F142)</f>
        <v>102094.117</v>
      </c>
      <c r="G94" s="75">
        <f t="shared" si="1"/>
        <v>67254.66302907867</v>
      </c>
      <c r="H94" s="113">
        <f t="shared" si="1"/>
        <v>736424.3600000001</v>
      </c>
      <c r="I94" s="75">
        <f t="shared" si="1"/>
        <v>480726.01205247233</v>
      </c>
      <c r="J94" s="113">
        <f t="shared" si="1"/>
        <v>770.2201000000001</v>
      </c>
      <c r="K94" s="74">
        <f t="shared" si="1"/>
        <v>845.6096</v>
      </c>
      <c r="L94" s="75">
        <f t="shared" si="1"/>
        <v>142.98999999999998</v>
      </c>
      <c r="M94" s="1"/>
    </row>
    <row r="95" spans="1:13" ht="18" customHeight="1" hidden="1">
      <c r="A95" s="13" t="s">
        <v>41</v>
      </c>
      <c r="B95" s="73">
        <f aca="true" t="shared" si="2" ref="B95:B106">+B143</f>
        <v>262</v>
      </c>
      <c r="C95" s="46">
        <v>261</v>
      </c>
      <c r="D95" s="113">
        <v>939.281529</v>
      </c>
      <c r="E95" s="45">
        <v>2943.743091</v>
      </c>
      <c r="F95" s="46">
        <v>1584.672</v>
      </c>
      <c r="G95" s="45">
        <v>4951</v>
      </c>
      <c r="H95" s="46">
        <v>8796.695</v>
      </c>
      <c r="I95" s="45">
        <v>27455</v>
      </c>
      <c r="J95" s="20">
        <v>50.603</v>
      </c>
      <c r="K95" s="10">
        <v>138</v>
      </c>
      <c r="L95" s="11">
        <v>31.689</v>
      </c>
      <c r="M95" s="1"/>
    </row>
    <row r="96" spans="1:13" ht="18" customHeight="1" hidden="1">
      <c r="A96" s="14">
        <v>2</v>
      </c>
      <c r="B96" s="73">
        <f t="shared" si="2"/>
        <v>262</v>
      </c>
      <c r="C96" s="46">
        <v>260</v>
      </c>
      <c r="D96" s="113">
        <v>2043.121166</v>
      </c>
      <c r="E96" s="45">
        <v>5981.116896</v>
      </c>
      <c r="F96" s="46">
        <v>2447.2</v>
      </c>
      <c r="G96" s="45">
        <v>7206</v>
      </c>
      <c r="H96" s="46">
        <v>13140.036</v>
      </c>
      <c r="I96" s="45">
        <v>38588</v>
      </c>
      <c r="J96" s="20">
        <v>55.029</v>
      </c>
      <c r="K96" s="10">
        <v>116</v>
      </c>
      <c r="L96" s="11">
        <v>29.875</v>
      </c>
      <c r="M96" s="1"/>
    </row>
    <row r="97" spans="1:13" ht="18" customHeight="1" hidden="1">
      <c r="A97" s="16">
        <v>3</v>
      </c>
      <c r="B97" s="73">
        <f t="shared" si="2"/>
        <v>262</v>
      </c>
      <c r="C97" s="46">
        <v>260</v>
      </c>
      <c r="D97" s="113">
        <v>2200.653031</v>
      </c>
      <c r="E97" s="45">
        <v>6133.875648</v>
      </c>
      <c r="F97" s="46">
        <v>2365.138</v>
      </c>
      <c r="G97" s="45">
        <v>6602</v>
      </c>
      <c r="H97" s="46">
        <v>15847.958</v>
      </c>
      <c r="I97" s="45">
        <v>44135</v>
      </c>
      <c r="J97" s="20">
        <v>86.524</v>
      </c>
      <c r="K97" s="10">
        <v>201</v>
      </c>
      <c r="L97" s="11">
        <v>47.366</v>
      </c>
      <c r="M97" s="1"/>
    </row>
    <row r="98" spans="1:13" ht="18" customHeight="1" hidden="1">
      <c r="A98" s="16">
        <v>4</v>
      </c>
      <c r="B98" s="73">
        <f t="shared" si="2"/>
        <v>266</v>
      </c>
      <c r="C98" s="46">
        <v>261</v>
      </c>
      <c r="D98" s="113">
        <v>2852.221728</v>
      </c>
      <c r="E98" s="45">
        <v>7504.16736</v>
      </c>
      <c r="F98" s="46">
        <v>2040.724</v>
      </c>
      <c r="G98" s="45">
        <v>5369</v>
      </c>
      <c r="H98" s="46">
        <v>18157.556</v>
      </c>
      <c r="I98" s="45">
        <v>47908</v>
      </c>
      <c r="J98" s="20">
        <v>85.97160000000001</v>
      </c>
      <c r="K98" s="10">
        <v>172.4</v>
      </c>
      <c r="L98" s="11">
        <v>43.724</v>
      </c>
      <c r="M98" s="1"/>
    </row>
    <row r="99" spans="1:13" ht="18" customHeight="1" hidden="1">
      <c r="A99" s="19">
        <v>5</v>
      </c>
      <c r="B99" s="73">
        <f t="shared" si="2"/>
        <v>267</v>
      </c>
      <c r="C99" s="46">
        <v>260</v>
      </c>
      <c r="D99" s="113">
        <v>2863.875745</v>
      </c>
      <c r="E99" s="45">
        <v>7280.959251</v>
      </c>
      <c r="F99" s="46">
        <v>2315.893</v>
      </c>
      <c r="G99" s="45">
        <v>5893</v>
      </c>
      <c r="H99" s="46">
        <v>21820.907</v>
      </c>
      <c r="I99" s="45">
        <v>55392</v>
      </c>
      <c r="J99" s="20">
        <v>80.92</v>
      </c>
      <c r="K99" s="10">
        <v>142.9</v>
      </c>
      <c r="L99" s="11">
        <v>38.743</v>
      </c>
      <c r="M99" s="1"/>
    </row>
    <row r="100" spans="1:13" ht="18" customHeight="1" hidden="1">
      <c r="A100" s="19">
        <v>6</v>
      </c>
      <c r="B100" s="73">
        <f t="shared" si="2"/>
        <v>265</v>
      </c>
      <c r="C100" s="46">
        <v>260</v>
      </c>
      <c r="D100" s="113">
        <v>2097.31429</v>
      </c>
      <c r="E100" s="45">
        <v>5104.49155</v>
      </c>
      <c r="F100" s="46">
        <v>2726.067</v>
      </c>
      <c r="G100" s="45">
        <v>6623</v>
      </c>
      <c r="H100" s="46">
        <v>22839.237</v>
      </c>
      <c r="I100" s="45">
        <v>55547</v>
      </c>
      <c r="J100" s="20">
        <v>103.486</v>
      </c>
      <c r="K100" s="10">
        <v>199</v>
      </c>
      <c r="L100" s="11">
        <v>53.289</v>
      </c>
      <c r="M100" s="1"/>
    </row>
    <row r="101" spans="1:13" ht="18" customHeight="1" hidden="1">
      <c r="A101" s="19">
        <v>7</v>
      </c>
      <c r="B101" s="73">
        <f t="shared" si="2"/>
        <v>265</v>
      </c>
      <c r="C101" s="46">
        <v>257</v>
      </c>
      <c r="D101" s="113">
        <v>2882.794102</v>
      </c>
      <c r="E101" s="45">
        <v>6775.440966</v>
      </c>
      <c r="F101" s="46">
        <v>3406.31</v>
      </c>
      <c r="G101" s="45">
        <v>8012</v>
      </c>
      <c r="H101" s="46">
        <v>22657.355</v>
      </c>
      <c r="I101" s="45">
        <v>53264</v>
      </c>
      <c r="J101" s="20">
        <v>51.558</v>
      </c>
      <c r="K101" s="10">
        <v>90</v>
      </c>
      <c r="L101" s="11">
        <v>38.566</v>
      </c>
      <c r="M101" s="1"/>
    </row>
    <row r="102" spans="1:13" ht="18" customHeight="1" hidden="1">
      <c r="A102" s="16">
        <v>8</v>
      </c>
      <c r="B102" s="73">
        <f t="shared" si="2"/>
        <v>263</v>
      </c>
      <c r="C102" s="46">
        <v>253</v>
      </c>
      <c r="D102" s="113">
        <v>1111.167159</v>
      </c>
      <c r="E102" s="45">
        <v>2571.270259</v>
      </c>
      <c r="F102" s="46">
        <v>2197.56</v>
      </c>
      <c r="G102" s="45">
        <v>5070</v>
      </c>
      <c r="H102" s="46">
        <v>22035.702</v>
      </c>
      <c r="I102" s="45">
        <v>50819</v>
      </c>
      <c r="J102" s="20">
        <v>98.786</v>
      </c>
      <c r="K102" s="10">
        <v>195.2</v>
      </c>
      <c r="L102" s="11">
        <v>0.893</v>
      </c>
      <c r="M102" s="1"/>
    </row>
    <row r="103" spans="1:13" ht="18" customHeight="1" hidden="1">
      <c r="A103" s="19">
        <v>9</v>
      </c>
      <c r="B103" s="73">
        <f t="shared" si="2"/>
        <v>263</v>
      </c>
      <c r="C103" s="47">
        <v>252</v>
      </c>
      <c r="D103" s="113">
        <v>2117.964999</v>
      </c>
      <c r="E103" s="45">
        <v>4694.978694</v>
      </c>
      <c r="F103" s="46">
        <v>4146.519</v>
      </c>
      <c r="G103" s="45">
        <v>9178</v>
      </c>
      <c r="H103" s="46">
        <v>22542.815</v>
      </c>
      <c r="I103" s="45">
        <v>49834</v>
      </c>
      <c r="J103" s="20">
        <v>86.169</v>
      </c>
      <c r="K103" s="10">
        <v>121</v>
      </c>
      <c r="L103" s="11">
        <v>36.819</v>
      </c>
      <c r="M103" s="1"/>
    </row>
    <row r="104" spans="1:13" ht="18" customHeight="1" hidden="1">
      <c r="A104" s="19">
        <v>10</v>
      </c>
      <c r="B104" s="73">
        <f t="shared" si="2"/>
        <v>264</v>
      </c>
      <c r="C104" s="46">
        <v>253</v>
      </c>
      <c r="D104" s="113">
        <v>2040.113787</v>
      </c>
      <c r="E104" s="45">
        <v>4373.964288</v>
      </c>
      <c r="F104" s="46">
        <v>4082.217</v>
      </c>
      <c r="G104" s="45">
        <v>8781</v>
      </c>
      <c r="H104" s="46">
        <v>21538.488</v>
      </c>
      <c r="I104" s="45">
        <v>46344</v>
      </c>
      <c r="J104" s="20">
        <v>93.443</v>
      </c>
      <c r="K104" s="10">
        <v>136</v>
      </c>
      <c r="L104" s="11">
        <v>33.744</v>
      </c>
      <c r="M104" s="1"/>
    </row>
    <row r="105" spans="1:13" ht="18" customHeight="1" hidden="1">
      <c r="A105" s="19">
        <v>11</v>
      </c>
      <c r="B105" s="73">
        <f t="shared" si="2"/>
        <v>265</v>
      </c>
      <c r="C105" s="46">
        <v>253</v>
      </c>
      <c r="D105" s="113">
        <v>5681.415136</v>
      </c>
      <c r="E105" s="45">
        <v>11496.790599</v>
      </c>
      <c r="F105" s="46">
        <v>5383.388</v>
      </c>
      <c r="G105" s="45">
        <v>10926</v>
      </c>
      <c r="H105" s="46">
        <v>27173.91</v>
      </c>
      <c r="I105" s="45">
        <v>54943</v>
      </c>
      <c r="J105" s="20">
        <v>97.049</v>
      </c>
      <c r="K105" s="10">
        <v>148</v>
      </c>
      <c r="L105" s="11">
        <v>36.369</v>
      </c>
      <c r="M105" s="1"/>
    </row>
    <row r="106" spans="1:13" ht="18" customHeight="1" hidden="1">
      <c r="A106" s="16">
        <v>12</v>
      </c>
      <c r="B106" s="73">
        <f t="shared" si="2"/>
        <v>265</v>
      </c>
      <c r="C106" s="46">
        <v>257</v>
      </c>
      <c r="D106" s="113">
        <v>10047.411927</v>
      </c>
      <c r="E106" s="45">
        <v>19173.045562</v>
      </c>
      <c r="F106" s="46">
        <v>2724.387</v>
      </c>
      <c r="G106" s="45">
        <v>5232</v>
      </c>
      <c r="H106" s="46">
        <v>34172.997</v>
      </c>
      <c r="I106" s="45">
        <v>65037</v>
      </c>
      <c r="J106" s="20">
        <v>135.278</v>
      </c>
      <c r="K106" s="10">
        <v>203</v>
      </c>
      <c r="L106" s="11">
        <v>50.354</v>
      </c>
      <c r="M106" s="1"/>
    </row>
    <row r="107" spans="1:13" ht="18" customHeight="1" hidden="1">
      <c r="A107" s="14" t="s">
        <v>42</v>
      </c>
      <c r="B107" s="26">
        <v>258</v>
      </c>
      <c r="C107" s="46">
        <v>257</v>
      </c>
      <c r="D107" s="46">
        <v>14349.47572</v>
      </c>
      <c r="E107" s="45">
        <v>26426.81579</v>
      </c>
      <c r="F107" s="46">
        <v>2582.084</v>
      </c>
      <c r="G107" s="45">
        <v>4739</v>
      </c>
      <c r="H107" s="46">
        <v>34848.685</v>
      </c>
      <c r="I107" s="45">
        <v>64009</v>
      </c>
      <c r="J107" s="20">
        <v>87.147</v>
      </c>
      <c r="K107" s="10">
        <v>115</v>
      </c>
      <c r="L107" s="11">
        <v>29.811</v>
      </c>
      <c r="M107" s="1"/>
    </row>
    <row r="108" spans="1:13" ht="18" customHeight="1" hidden="1">
      <c r="A108" s="23">
        <v>2</v>
      </c>
      <c r="B108" s="25">
        <v>266</v>
      </c>
      <c r="C108" s="46">
        <v>263</v>
      </c>
      <c r="D108" s="46">
        <v>10033.272669</v>
      </c>
      <c r="E108" s="45">
        <v>17855.007816</v>
      </c>
      <c r="F108" s="46">
        <v>5640.282</v>
      </c>
      <c r="G108" s="45">
        <v>10022</v>
      </c>
      <c r="H108" s="46">
        <v>44811.266</v>
      </c>
      <c r="I108" s="45">
        <v>79724</v>
      </c>
      <c r="J108" s="20">
        <v>124.214</v>
      </c>
      <c r="K108" s="10">
        <v>98</v>
      </c>
      <c r="L108" s="11">
        <v>32.579</v>
      </c>
      <c r="M108" s="1"/>
    </row>
    <row r="109" spans="1:13" ht="18" customHeight="1" hidden="1">
      <c r="A109" s="23">
        <v>3</v>
      </c>
      <c r="B109" s="25">
        <v>270</v>
      </c>
      <c r="C109" s="46">
        <v>269</v>
      </c>
      <c r="D109" s="46">
        <v>10620.662461</v>
      </c>
      <c r="E109" s="45">
        <v>18365.327205</v>
      </c>
      <c r="F109" s="46">
        <v>8686.192</v>
      </c>
      <c r="G109" s="45">
        <v>15009</v>
      </c>
      <c r="H109" s="46">
        <v>41173.105</v>
      </c>
      <c r="I109" s="45">
        <v>71123</v>
      </c>
      <c r="J109" s="20">
        <v>160.593</v>
      </c>
      <c r="K109" s="10">
        <v>94</v>
      </c>
      <c r="L109" s="11">
        <v>40.104</v>
      </c>
      <c r="M109" s="1"/>
    </row>
    <row r="110" spans="1:13" ht="18" customHeight="1" hidden="1">
      <c r="A110" s="14">
        <v>4</v>
      </c>
      <c r="B110" s="25">
        <v>271</v>
      </c>
      <c r="C110" s="46">
        <v>271</v>
      </c>
      <c r="D110" s="46">
        <v>13681.436214</v>
      </c>
      <c r="E110" s="45">
        <v>23014.400685</v>
      </c>
      <c r="F110" s="46">
        <v>12009.537</v>
      </c>
      <c r="G110" s="45">
        <v>20230</v>
      </c>
      <c r="H110" s="46">
        <v>38763.77</v>
      </c>
      <c r="I110" s="45">
        <v>65266</v>
      </c>
      <c r="J110" s="20">
        <v>131.9712</v>
      </c>
      <c r="K110" s="10">
        <v>113.6</v>
      </c>
      <c r="L110" s="11">
        <v>37.152</v>
      </c>
      <c r="M110" s="1"/>
    </row>
    <row r="111" spans="1:13" ht="18" customHeight="1" hidden="1">
      <c r="A111" s="23">
        <v>5</v>
      </c>
      <c r="B111" s="25">
        <v>277</v>
      </c>
      <c r="C111" s="46">
        <v>277</v>
      </c>
      <c r="D111" s="46">
        <v>9653.631004</v>
      </c>
      <c r="E111" s="45">
        <v>15696.171976</v>
      </c>
      <c r="F111" s="46">
        <v>19788.962</v>
      </c>
      <c r="G111" s="45">
        <v>32146</v>
      </c>
      <c r="H111" s="46">
        <v>44025.074</v>
      </c>
      <c r="I111" s="45">
        <v>71503</v>
      </c>
      <c r="J111" s="20">
        <v>158.99220000000003</v>
      </c>
      <c r="K111" s="10">
        <v>108.6</v>
      </c>
      <c r="L111" s="11">
        <v>41.253</v>
      </c>
      <c r="M111" s="1"/>
    </row>
    <row r="112" spans="1:13" ht="18" customHeight="1" hidden="1">
      <c r="A112" s="14">
        <v>6</v>
      </c>
      <c r="B112" s="25">
        <v>277</v>
      </c>
      <c r="C112" s="46">
        <v>277</v>
      </c>
      <c r="D112" s="46">
        <v>7472.579946</v>
      </c>
      <c r="E112" s="45">
        <v>12170.543032</v>
      </c>
      <c r="F112" s="46">
        <v>15606.348</v>
      </c>
      <c r="G112" s="45">
        <v>25394</v>
      </c>
      <c r="H112" s="46">
        <v>51017.034</v>
      </c>
      <c r="I112" s="45">
        <v>83008</v>
      </c>
      <c r="J112" s="20">
        <v>112.56719899999999</v>
      </c>
      <c r="K112" s="10">
        <v>58.383</v>
      </c>
      <c r="L112" s="11">
        <v>26.296</v>
      </c>
      <c r="M112" s="1"/>
    </row>
    <row r="113" spans="1:13" ht="18" customHeight="1" hidden="1">
      <c r="A113" s="14">
        <v>7</v>
      </c>
      <c r="B113" s="25">
        <v>280</v>
      </c>
      <c r="C113" s="46">
        <v>280</v>
      </c>
      <c r="D113" s="46">
        <v>6401.808817</v>
      </c>
      <c r="E113" s="45">
        <v>10223.076578</v>
      </c>
      <c r="F113" s="46">
        <v>21423.008</v>
      </c>
      <c r="G113" s="45">
        <v>34203</v>
      </c>
      <c r="H113" s="46">
        <v>41423.21</v>
      </c>
      <c r="I113" s="45">
        <v>66182</v>
      </c>
      <c r="J113" s="20">
        <v>181.35540400000002</v>
      </c>
      <c r="K113" s="10">
        <v>106.928</v>
      </c>
      <c r="L113" s="11">
        <v>43.64</v>
      </c>
      <c r="M113" s="1"/>
    </row>
    <row r="114" spans="1:13" ht="18" customHeight="1" hidden="1">
      <c r="A114" s="14">
        <v>8</v>
      </c>
      <c r="B114" s="25">
        <v>281</v>
      </c>
      <c r="C114" s="46">
        <v>281</v>
      </c>
      <c r="D114" s="46">
        <v>6409.61679</v>
      </c>
      <c r="E114" s="45">
        <v>9949.566911</v>
      </c>
      <c r="F114" s="46">
        <v>20904.12221869</v>
      </c>
      <c r="G114" s="45">
        <v>32462.59520478277</v>
      </c>
      <c r="H114" s="46">
        <v>47006.024</v>
      </c>
      <c r="I114" s="45">
        <v>72956.5114503444</v>
      </c>
      <c r="J114" s="20">
        <v>161.587399</v>
      </c>
      <c r="K114" s="10">
        <v>66.793</v>
      </c>
      <c r="L114" s="11">
        <v>35.88</v>
      </c>
      <c r="M114" s="1"/>
    </row>
    <row r="115" spans="1:13" ht="18" customHeight="1" hidden="1">
      <c r="A115" s="14">
        <v>9</v>
      </c>
      <c r="B115" s="25">
        <v>281</v>
      </c>
      <c r="C115" s="46">
        <v>281</v>
      </c>
      <c r="D115" s="46">
        <v>7213.493794</v>
      </c>
      <c r="E115" s="45">
        <v>10885.817289</v>
      </c>
      <c r="F115" s="46">
        <v>21001.5992396</v>
      </c>
      <c r="G115" s="45">
        <v>31723.168785901136</v>
      </c>
      <c r="H115" s="46">
        <v>54889.16</v>
      </c>
      <c r="I115" s="45">
        <v>82825.2578509579</v>
      </c>
      <c r="J115" s="20">
        <v>135.5040856</v>
      </c>
      <c r="K115" s="10">
        <v>53.268315</v>
      </c>
      <c r="L115" s="11">
        <v>29.242</v>
      </c>
      <c r="M115" s="1"/>
    </row>
    <row r="116" spans="1:13" ht="18" customHeight="1" hidden="1">
      <c r="A116" s="14">
        <v>10</v>
      </c>
      <c r="B116" s="25">
        <v>286</v>
      </c>
      <c r="C116" s="46">
        <v>286</v>
      </c>
      <c r="D116" s="46">
        <v>10558.61813</v>
      </c>
      <c r="E116" s="45">
        <v>15645.55744</v>
      </c>
      <c r="F116" s="46">
        <v>18493.114</v>
      </c>
      <c r="G116" s="45">
        <v>27377</v>
      </c>
      <c r="H116" s="46">
        <v>58443.677</v>
      </c>
      <c r="I116" s="45">
        <v>86531</v>
      </c>
      <c r="J116" s="20">
        <v>186.8304428</v>
      </c>
      <c r="K116" s="10">
        <v>136.662</v>
      </c>
      <c r="L116" s="11">
        <v>19.3</v>
      </c>
      <c r="M116" s="1"/>
    </row>
    <row r="117" spans="1:13" ht="18" customHeight="1" hidden="1">
      <c r="A117" s="14">
        <v>11</v>
      </c>
      <c r="B117" s="25">
        <v>287</v>
      </c>
      <c r="C117" s="46">
        <v>287</v>
      </c>
      <c r="D117" s="46">
        <v>9497.282043</v>
      </c>
      <c r="E117" s="45">
        <v>13927.419085</v>
      </c>
      <c r="F117" s="46">
        <v>18237.016761370003</v>
      </c>
      <c r="G117" s="45">
        <v>26737.106236694322</v>
      </c>
      <c r="H117" s="46">
        <v>58386.066</v>
      </c>
      <c r="I117" s="45">
        <v>85578.44091782092</v>
      </c>
      <c r="J117" s="20">
        <v>181.6080387</v>
      </c>
      <c r="K117" s="10">
        <v>161.183246</v>
      </c>
      <c r="L117" s="11">
        <v>49.779</v>
      </c>
      <c r="M117" s="1"/>
    </row>
    <row r="118" spans="1:13" ht="18" customHeight="1">
      <c r="A118" s="14">
        <v>2000</v>
      </c>
      <c r="B118" s="165">
        <v>287</v>
      </c>
      <c r="C118" s="47">
        <v>287</v>
      </c>
      <c r="D118" s="166">
        <v>5273.518865</v>
      </c>
      <c r="E118" s="45">
        <v>7773.867496</v>
      </c>
      <c r="F118" s="46">
        <v>1964.3</v>
      </c>
      <c r="G118" s="45">
        <v>2900</v>
      </c>
      <c r="H118" s="46">
        <v>39334</v>
      </c>
      <c r="I118" s="45">
        <v>58027</v>
      </c>
      <c r="J118" s="20">
        <v>58.8</v>
      </c>
      <c r="K118" s="10">
        <v>48.2</v>
      </c>
      <c r="L118" s="45">
        <v>15.6</v>
      </c>
      <c r="M118" s="1"/>
    </row>
    <row r="119" spans="1:13" ht="18" customHeight="1" hidden="1">
      <c r="A119" s="14" t="s">
        <v>46</v>
      </c>
      <c r="B119" s="26">
        <v>284</v>
      </c>
      <c r="C119" s="46">
        <v>286</v>
      </c>
      <c r="D119" s="46">
        <v>7763.105767</v>
      </c>
      <c r="E119" s="45">
        <v>11597.408933</v>
      </c>
      <c r="F119" s="46">
        <v>6853.9</v>
      </c>
      <c r="G119" s="45">
        <v>10230</v>
      </c>
      <c r="H119" s="46">
        <v>67032.9</v>
      </c>
      <c r="I119" s="45">
        <v>100041</v>
      </c>
      <c r="J119" s="20">
        <v>93.1</v>
      </c>
      <c r="K119" s="10">
        <v>33</v>
      </c>
      <c r="L119" s="11">
        <v>20.1</v>
      </c>
      <c r="M119" s="1"/>
    </row>
    <row r="120" spans="1:13" ht="18" customHeight="1" hidden="1">
      <c r="A120" s="23">
        <v>2</v>
      </c>
      <c r="B120" s="25">
        <v>284</v>
      </c>
      <c r="C120" s="46">
        <v>286</v>
      </c>
      <c r="D120" s="46">
        <v>6372.071208</v>
      </c>
      <c r="E120" s="45">
        <v>8518.2529</v>
      </c>
      <c r="F120" s="46">
        <v>3797.5</v>
      </c>
      <c r="G120" s="45">
        <v>5424</v>
      </c>
      <c r="H120" s="46">
        <v>64154.7</v>
      </c>
      <c r="I120" s="45">
        <v>86655</v>
      </c>
      <c r="J120" s="20">
        <v>88.3</v>
      </c>
      <c r="K120" s="10">
        <v>36.7</v>
      </c>
      <c r="L120" s="11">
        <f>4.33+15.225</f>
        <v>19.555</v>
      </c>
      <c r="M120" s="1"/>
    </row>
    <row r="121" spans="1:13" ht="18" customHeight="1" hidden="1">
      <c r="A121" s="23">
        <v>3</v>
      </c>
      <c r="B121" s="25">
        <v>283</v>
      </c>
      <c r="C121" s="46">
        <v>283</v>
      </c>
      <c r="D121" s="46">
        <v>3975.475349</v>
      </c>
      <c r="E121" s="45">
        <v>4092.240003</v>
      </c>
      <c r="F121" s="46">
        <v>1147.144</v>
      </c>
      <c r="G121" s="45">
        <v>1172</v>
      </c>
      <c r="H121" s="46">
        <v>60585.59</v>
      </c>
      <c r="I121" s="45">
        <v>62389</v>
      </c>
      <c r="J121" s="20">
        <v>26.9</v>
      </c>
      <c r="K121" s="10">
        <v>16.3</v>
      </c>
      <c r="L121" s="11">
        <f>1.951+3.24</f>
        <v>5.191000000000001</v>
      </c>
      <c r="M121" s="1"/>
    </row>
    <row r="122" spans="1:13" ht="13.5" customHeight="1" hidden="1">
      <c r="A122" s="14">
        <v>4</v>
      </c>
      <c r="B122" s="25">
        <v>283</v>
      </c>
      <c r="C122" s="46">
        <v>283</v>
      </c>
      <c r="D122" s="46">
        <v>8747.063655</v>
      </c>
      <c r="E122" s="45">
        <v>7276.866378</v>
      </c>
      <c r="F122" s="46">
        <v>1577.929</v>
      </c>
      <c r="G122" s="45">
        <v>1305</v>
      </c>
      <c r="H122" s="46">
        <v>56695.074</v>
      </c>
      <c r="I122" s="45">
        <v>46864</v>
      </c>
      <c r="J122" s="20">
        <v>13.4</v>
      </c>
      <c r="K122" s="10">
        <v>32.4</v>
      </c>
      <c r="L122" s="11">
        <v>5.2</v>
      </c>
      <c r="M122" s="1"/>
    </row>
    <row r="123" spans="1:13" ht="13.5" customHeight="1" hidden="1">
      <c r="A123" s="23">
        <v>5</v>
      </c>
      <c r="B123" s="25">
        <v>281</v>
      </c>
      <c r="C123" s="46">
        <v>281</v>
      </c>
      <c r="D123" s="46">
        <v>12816.670398</v>
      </c>
      <c r="E123" s="45">
        <v>11311.9356</v>
      </c>
      <c r="F123" s="46">
        <v>3250.948</v>
      </c>
      <c r="G123" s="45">
        <v>2875</v>
      </c>
      <c r="H123" s="46">
        <v>63816.819</v>
      </c>
      <c r="I123" s="45">
        <v>56414</v>
      </c>
      <c r="J123" s="20">
        <v>17.109</v>
      </c>
      <c r="K123" s="10">
        <v>27.495</v>
      </c>
      <c r="L123" s="11">
        <f>3.144+1.765</f>
        <v>4.909</v>
      </c>
      <c r="M123" s="1"/>
    </row>
    <row r="124" spans="1:13" ht="13.5" customHeight="1" hidden="1">
      <c r="A124" s="14">
        <v>6</v>
      </c>
      <c r="B124" s="25">
        <v>280</v>
      </c>
      <c r="C124" s="46">
        <v>280</v>
      </c>
      <c r="D124" s="46">
        <v>6802.687442</v>
      </c>
      <c r="E124" s="45">
        <v>5657.082311</v>
      </c>
      <c r="F124" s="46">
        <v>3304.761</v>
      </c>
      <c r="G124" s="45">
        <v>2722</v>
      </c>
      <c r="H124" s="46">
        <v>63992.985</v>
      </c>
      <c r="I124" s="45">
        <v>52662</v>
      </c>
      <c r="J124" s="20">
        <v>37.756128</v>
      </c>
      <c r="K124" s="10">
        <v>30.698474</v>
      </c>
      <c r="L124" s="11">
        <f>3.545+3.654</f>
        <v>7.199</v>
      </c>
      <c r="M124" s="1"/>
    </row>
    <row r="125" spans="1:13" ht="15.75" customHeight="1" hidden="1">
      <c r="A125" s="14">
        <v>7</v>
      </c>
      <c r="B125" s="25">
        <v>280</v>
      </c>
      <c r="C125" s="46">
        <v>280</v>
      </c>
      <c r="D125" s="46">
        <v>7135.463763</v>
      </c>
      <c r="E125" s="45">
        <v>5405.779414</v>
      </c>
      <c r="F125" s="46">
        <v>2548.653</v>
      </c>
      <c r="G125" s="45">
        <v>1936</v>
      </c>
      <c r="H125" s="46">
        <v>74296.815</v>
      </c>
      <c r="I125" s="45">
        <v>56287</v>
      </c>
      <c r="J125" s="20">
        <v>20.551143</v>
      </c>
      <c r="K125" s="10">
        <v>82.485366</v>
      </c>
      <c r="L125" s="11">
        <f>9.548+1.831</f>
        <v>11.379</v>
      </c>
      <c r="M125" s="1"/>
    </row>
    <row r="126" spans="1:13" ht="15.75" customHeight="1" hidden="1">
      <c r="A126" s="14">
        <v>8</v>
      </c>
      <c r="B126" s="25">
        <v>279</v>
      </c>
      <c r="C126" s="46">
        <v>280</v>
      </c>
      <c r="D126" s="46">
        <v>5445.989196</v>
      </c>
      <c r="E126" s="45">
        <v>3890.411432</v>
      </c>
      <c r="F126" s="46">
        <v>3094.715</v>
      </c>
      <c r="G126" s="45">
        <v>2214</v>
      </c>
      <c r="H126" s="46">
        <v>58982.14</v>
      </c>
      <c r="I126" s="45">
        <v>42274</v>
      </c>
      <c r="J126" s="20">
        <v>28.508681</v>
      </c>
      <c r="K126" s="10">
        <v>86.348045</v>
      </c>
      <c r="L126" s="11">
        <f>9.879+2.291</f>
        <v>12.17</v>
      </c>
      <c r="M126" s="1"/>
    </row>
    <row r="127" spans="1:13" ht="15.75" customHeight="1" hidden="1">
      <c r="A127" s="14">
        <v>9</v>
      </c>
      <c r="B127" s="25">
        <v>279</v>
      </c>
      <c r="C127" s="46">
        <v>279</v>
      </c>
      <c r="D127" s="46">
        <v>3580.122815</v>
      </c>
      <c r="E127" s="45">
        <v>2440.828954</v>
      </c>
      <c r="F127" s="46">
        <v>2632.991</v>
      </c>
      <c r="G127" s="45">
        <v>1788</v>
      </c>
      <c r="H127" s="46">
        <v>51867.88</v>
      </c>
      <c r="I127" s="45">
        <v>35136</v>
      </c>
      <c r="J127" s="20">
        <v>15.66613</v>
      </c>
      <c r="K127" s="10">
        <v>146.922526</v>
      </c>
      <c r="L127" s="11">
        <f>16.062+1.156</f>
        <v>17.218</v>
      </c>
      <c r="M127" s="1"/>
    </row>
    <row r="128" spans="1:13" ht="15.75" customHeight="1" hidden="1">
      <c r="A128" s="14">
        <v>10</v>
      </c>
      <c r="B128" s="25">
        <v>280</v>
      </c>
      <c r="C128" s="46">
        <v>280</v>
      </c>
      <c r="D128" s="46">
        <v>7988.75772</v>
      </c>
      <c r="E128" s="45">
        <v>4991.13057</v>
      </c>
      <c r="F128" s="46">
        <v>3415.507</v>
      </c>
      <c r="G128" s="45">
        <v>2136</v>
      </c>
      <c r="H128" s="46">
        <v>50800.177</v>
      </c>
      <c r="I128" s="45">
        <v>31780</v>
      </c>
      <c r="J128" s="20">
        <v>104.824395</v>
      </c>
      <c r="K128" s="10">
        <v>95.227463</v>
      </c>
      <c r="L128" s="11">
        <f>10.435+7.101</f>
        <v>17.536</v>
      </c>
      <c r="M128" s="1"/>
    </row>
    <row r="129" spans="1:13" ht="15.75" customHeight="1" hidden="1">
      <c r="A129" s="14">
        <v>11</v>
      </c>
      <c r="B129" s="25">
        <v>279</v>
      </c>
      <c r="C129" s="46">
        <v>279</v>
      </c>
      <c r="D129" s="46">
        <v>12778.840643</v>
      </c>
      <c r="E129" s="45">
        <v>8489.790278</v>
      </c>
      <c r="F129" s="46">
        <v>4475.66</v>
      </c>
      <c r="G129" s="45">
        <v>2951</v>
      </c>
      <c r="H129" s="46">
        <v>47119.064</v>
      </c>
      <c r="I129" s="45">
        <v>31164</v>
      </c>
      <c r="J129" s="20">
        <v>24.204821</v>
      </c>
      <c r="K129" s="10">
        <v>85.731649</v>
      </c>
      <c r="L129" s="11">
        <f>9.614+1.79</f>
        <v>11.404</v>
      </c>
      <c r="M129" s="1"/>
    </row>
    <row r="130" spans="1:13" ht="15.75" customHeight="1">
      <c r="A130" s="14">
        <v>2001</v>
      </c>
      <c r="B130" s="165">
        <v>278</v>
      </c>
      <c r="C130" s="47">
        <v>279</v>
      </c>
      <c r="D130" s="166">
        <v>9712.585805</v>
      </c>
      <c r="E130" s="45">
        <v>6728.222045</v>
      </c>
      <c r="F130" s="46">
        <v>3677.038</v>
      </c>
      <c r="G130" s="45">
        <v>2544</v>
      </c>
      <c r="H130" s="46">
        <v>36994.434</v>
      </c>
      <c r="I130" s="45">
        <v>25579</v>
      </c>
      <c r="J130" s="20">
        <v>28.774074</v>
      </c>
      <c r="K130" s="10">
        <v>67.631609</v>
      </c>
      <c r="L130" s="45">
        <f>7.642+2.226</f>
        <v>9.868</v>
      </c>
      <c r="M130" s="65"/>
    </row>
    <row r="131" spans="1:13" ht="15.75" customHeight="1" hidden="1">
      <c r="A131" s="14" t="s">
        <v>47</v>
      </c>
      <c r="B131" s="25">
        <v>278</v>
      </c>
      <c r="C131" s="46">
        <v>277</v>
      </c>
      <c r="D131" s="46">
        <v>11484.731511</v>
      </c>
      <c r="E131" s="45">
        <v>8415.377693</v>
      </c>
      <c r="F131" s="46">
        <v>4748.218</v>
      </c>
      <c r="G131" s="45">
        <v>3482</v>
      </c>
      <c r="H131" s="46">
        <v>42304.84</v>
      </c>
      <c r="I131" s="45">
        <v>31129</v>
      </c>
      <c r="J131" s="20">
        <v>14.1201</v>
      </c>
      <c r="K131" s="10">
        <v>86.8284</v>
      </c>
      <c r="L131" s="11">
        <f>9.591+1.136</f>
        <v>10.726999999999999</v>
      </c>
      <c r="M131" s="1"/>
    </row>
    <row r="132" spans="1:13" ht="15.75" customHeight="1" hidden="1">
      <c r="A132" s="14">
        <v>2</v>
      </c>
      <c r="B132" s="25">
        <v>280</v>
      </c>
      <c r="C132" s="46">
        <v>279</v>
      </c>
      <c r="D132" s="46">
        <v>5878.027387</v>
      </c>
      <c r="E132" s="45">
        <v>4375.254124</v>
      </c>
      <c r="F132" s="46">
        <v>3824.326</v>
      </c>
      <c r="G132" s="45">
        <v>2833</v>
      </c>
      <c r="H132" s="46">
        <v>33598.041</v>
      </c>
      <c r="I132" s="45">
        <v>24844</v>
      </c>
      <c r="J132" s="20">
        <v>19.16</v>
      </c>
      <c r="K132" s="10">
        <v>70.8512</v>
      </c>
      <c r="L132" s="11">
        <f>7.405+1.483</f>
        <v>8.888</v>
      </c>
      <c r="M132" s="65"/>
    </row>
    <row r="133" spans="1:13" ht="15.75" customHeight="1" hidden="1">
      <c r="A133" s="14">
        <v>3</v>
      </c>
      <c r="B133" s="25">
        <v>280</v>
      </c>
      <c r="C133" s="46">
        <v>280</v>
      </c>
      <c r="D133" s="46">
        <v>7920.56068</v>
      </c>
      <c r="E133" s="45">
        <v>5879.205172</v>
      </c>
      <c r="F133" s="46">
        <v>5620.374</v>
      </c>
      <c r="G133" s="45">
        <v>4162</v>
      </c>
      <c r="H133" s="46">
        <v>36881.972</v>
      </c>
      <c r="I133" s="45">
        <v>27309</v>
      </c>
      <c r="J133" s="20">
        <v>39.58</v>
      </c>
      <c r="K133" s="10">
        <v>10.64</v>
      </c>
      <c r="L133" s="11">
        <f>11.268+3.078</f>
        <v>14.346</v>
      </c>
      <c r="M133" s="65"/>
    </row>
    <row r="134" spans="1:13" ht="15.75" customHeight="1" hidden="1">
      <c r="A134" s="14">
        <v>4</v>
      </c>
      <c r="B134" s="25">
        <v>279</v>
      </c>
      <c r="C134" s="46">
        <v>279</v>
      </c>
      <c r="D134" s="46">
        <v>8719.522713</v>
      </c>
      <c r="E134" s="45">
        <v>6668.804113</v>
      </c>
      <c r="F134" s="46">
        <v>9237</v>
      </c>
      <c r="G134" s="45">
        <v>7040</v>
      </c>
      <c r="H134" s="46">
        <v>38701.235</v>
      </c>
      <c r="I134" s="45">
        <v>29463</v>
      </c>
      <c r="J134" s="20">
        <v>50.26</v>
      </c>
      <c r="K134" s="10">
        <v>76.3</v>
      </c>
      <c r="L134" s="11">
        <f>7.861+3.948</f>
        <v>11.809</v>
      </c>
      <c r="M134" s="65"/>
    </row>
    <row r="135" spans="1:13" ht="15.75" customHeight="1" hidden="1">
      <c r="A135" s="14">
        <v>5</v>
      </c>
      <c r="B135" s="25">
        <v>278</v>
      </c>
      <c r="C135" s="46">
        <v>278</v>
      </c>
      <c r="D135" s="46">
        <v>5554.525584</v>
      </c>
      <c r="E135" s="45">
        <v>4002.285157</v>
      </c>
      <c r="F135" s="46">
        <v>9659</v>
      </c>
      <c r="G135" s="45">
        <v>6958</v>
      </c>
      <c r="H135" s="46">
        <v>54946</v>
      </c>
      <c r="I135" s="45">
        <v>39507</v>
      </c>
      <c r="J135" s="20">
        <v>48.18</v>
      </c>
      <c r="K135" s="10">
        <v>63.4</v>
      </c>
      <c r="L135" s="11">
        <f>6.265+3.496</f>
        <v>9.761</v>
      </c>
      <c r="M135" s="65"/>
    </row>
    <row r="136" spans="1:13" ht="15.75" customHeight="1" hidden="1">
      <c r="A136" s="14">
        <v>6</v>
      </c>
      <c r="B136" s="25">
        <v>276</v>
      </c>
      <c r="C136" s="46">
        <v>276</v>
      </c>
      <c r="D136" s="46">
        <v>4227.1769</v>
      </c>
      <c r="E136" s="45">
        <v>2760.703583</v>
      </c>
      <c r="F136" s="46">
        <v>6738</v>
      </c>
      <c r="G136" s="45">
        <v>4410.790218556622</v>
      </c>
      <c r="H136" s="46">
        <v>63074.738</v>
      </c>
      <c r="I136" s="45">
        <v>41225.163536257576</v>
      </c>
      <c r="J136" s="20">
        <v>13.76</v>
      </c>
      <c r="K136" s="10">
        <v>61.2</v>
      </c>
      <c r="L136" s="11">
        <f>5.897+0.867</f>
        <v>6.764</v>
      </c>
      <c r="M136" s="65"/>
    </row>
    <row r="137" spans="1:13" ht="15.75" customHeight="1" hidden="1">
      <c r="A137" s="14">
        <v>7</v>
      </c>
      <c r="B137" s="25">
        <v>276</v>
      </c>
      <c r="C137" s="46">
        <v>276</v>
      </c>
      <c r="D137" s="46">
        <v>9451.228535</v>
      </c>
      <c r="E137" s="45">
        <v>5711.323319</v>
      </c>
      <c r="F137" s="46">
        <v>7533</v>
      </c>
      <c r="G137" s="45">
        <v>4551.872810522054</v>
      </c>
      <c r="H137" s="46">
        <v>81110.69</v>
      </c>
      <c r="I137" s="45">
        <v>49080.84851621477</v>
      </c>
      <c r="J137" s="20">
        <v>107.01</v>
      </c>
      <c r="K137" s="10">
        <v>113.4</v>
      </c>
      <c r="L137" s="11">
        <f>11.31+6.401</f>
        <v>17.711</v>
      </c>
      <c r="M137" s="65"/>
    </row>
    <row r="138" spans="1:13" ht="15.75" customHeight="1" hidden="1">
      <c r="A138" s="14">
        <v>8</v>
      </c>
      <c r="B138" s="25">
        <v>268</v>
      </c>
      <c r="C138" s="46">
        <v>263</v>
      </c>
      <c r="D138" s="46">
        <v>7063.991787</v>
      </c>
      <c r="E138" s="45">
        <v>4324.523597</v>
      </c>
      <c r="F138" s="46">
        <v>8219</v>
      </c>
      <c r="G138" s="45">
        <v>5036</v>
      </c>
      <c r="H138" s="46">
        <v>68105</v>
      </c>
      <c r="I138" s="45">
        <v>41766</v>
      </c>
      <c r="J138" s="20">
        <v>156.45</v>
      </c>
      <c r="K138" s="10">
        <v>76.1</v>
      </c>
      <c r="L138" s="11">
        <f>7.66+8.34</f>
        <v>16</v>
      </c>
      <c r="M138" s="65"/>
    </row>
    <row r="139" spans="1:13" ht="15.75" customHeight="1" hidden="1">
      <c r="A139" s="14">
        <v>9</v>
      </c>
      <c r="B139" s="25">
        <v>263</v>
      </c>
      <c r="C139" s="46">
        <v>263</v>
      </c>
      <c r="D139" s="46">
        <v>3941.126323</v>
      </c>
      <c r="E139" s="45">
        <v>2399.718639</v>
      </c>
      <c r="F139" s="46">
        <v>7998</v>
      </c>
      <c r="G139" s="45">
        <v>4869</v>
      </c>
      <c r="H139" s="46">
        <v>83276</v>
      </c>
      <c r="I139" s="45">
        <v>50668</v>
      </c>
      <c r="J139" s="20">
        <v>67.3</v>
      </c>
      <c r="K139" s="10">
        <v>70.7</v>
      </c>
      <c r="L139" s="11">
        <f>6.873+4.013</f>
        <v>10.886</v>
      </c>
      <c r="M139" s="65"/>
    </row>
    <row r="140" spans="1:13" ht="15.75" customHeight="1" hidden="1">
      <c r="A140" s="14">
        <v>10</v>
      </c>
      <c r="B140" s="25">
        <v>263</v>
      </c>
      <c r="C140" s="46">
        <v>263</v>
      </c>
      <c r="D140" s="46">
        <v>7859.775685</v>
      </c>
      <c r="E140" s="45">
        <v>4765.030854</v>
      </c>
      <c r="F140" s="46">
        <v>12466</v>
      </c>
      <c r="G140" s="45">
        <v>7576</v>
      </c>
      <c r="H140" s="46">
        <v>73054</v>
      </c>
      <c r="I140" s="45">
        <v>44362</v>
      </c>
      <c r="J140" s="20">
        <v>121</v>
      </c>
      <c r="K140" s="10">
        <v>109</v>
      </c>
      <c r="L140" s="11">
        <f>10.816+7.212</f>
        <v>18.028</v>
      </c>
      <c r="M140" s="65"/>
    </row>
    <row r="141" spans="1:13" ht="15.75" customHeight="1" hidden="1">
      <c r="A141" s="14">
        <v>11</v>
      </c>
      <c r="B141" s="25">
        <v>262</v>
      </c>
      <c r="C141" s="46">
        <v>262</v>
      </c>
      <c r="D141" s="46">
        <v>24561.34681</v>
      </c>
      <c r="E141" s="45">
        <v>15359.57257</v>
      </c>
      <c r="F141" s="46">
        <v>14201.817</v>
      </c>
      <c r="G141" s="45">
        <v>8850</v>
      </c>
      <c r="H141" s="46">
        <v>84848.474</v>
      </c>
      <c r="I141" s="45">
        <v>53173</v>
      </c>
      <c r="J141" s="20">
        <v>61.7</v>
      </c>
      <c r="K141" s="10">
        <v>44.3</v>
      </c>
      <c r="L141" s="11">
        <f>4.315+3.751</f>
        <v>8.066</v>
      </c>
      <c r="M141" s="65"/>
    </row>
    <row r="142" spans="1:13" ht="15.75" customHeight="1">
      <c r="A142" s="14">
        <v>2002</v>
      </c>
      <c r="B142" s="165">
        <v>262</v>
      </c>
      <c r="C142" s="167">
        <v>262</v>
      </c>
      <c r="D142" s="46">
        <v>9640.328938</v>
      </c>
      <c r="E142" s="45">
        <v>6094.575247</v>
      </c>
      <c r="F142" s="20">
        <v>11849.382</v>
      </c>
      <c r="G142" s="11">
        <v>7486</v>
      </c>
      <c r="H142" s="20">
        <v>76523.37</v>
      </c>
      <c r="I142" s="11">
        <v>48199</v>
      </c>
      <c r="J142" s="20">
        <v>71.7</v>
      </c>
      <c r="K142" s="10">
        <v>62.89</v>
      </c>
      <c r="L142" s="11">
        <f>5.891+4.113</f>
        <v>10.004000000000001</v>
      </c>
      <c r="M142" s="65"/>
    </row>
    <row r="143" spans="1:13" ht="15.75" customHeight="1" hidden="1">
      <c r="A143" s="14" t="s">
        <v>48</v>
      </c>
      <c r="B143" s="25">
        <v>262</v>
      </c>
      <c r="C143" s="46">
        <v>262</v>
      </c>
      <c r="D143" s="46">
        <v>7562.838673</v>
      </c>
      <c r="E143" s="45">
        <v>4572.453843</v>
      </c>
      <c r="F143" s="46">
        <v>15594.999</v>
      </c>
      <c r="G143" s="45">
        <v>9146</v>
      </c>
      <c r="H143" s="46">
        <v>99128.661</v>
      </c>
      <c r="I143" s="45">
        <v>59906</v>
      </c>
      <c r="J143" s="20">
        <v>15.1</v>
      </c>
      <c r="K143" s="10">
        <v>99.86</v>
      </c>
      <c r="L143" s="11">
        <f>8.818+7.05</f>
        <v>15.867999999999999</v>
      </c>
      <c r="M143" s="65"/>
    </row>
    <row r="144" spans="1:13" ht="15.75" customHeight="1" hidden="1">
      <c r="A144" s="14">
        <v>2</v>
      </c>
      <c r="B144" s="25">
        <v>262</v>
      </c>
      <c r="C144" s="46">
        <v>262</v>
      </c>
      <c r="D144" s="46">
        <v>7113.369154</v>
      </c>
      <c r="E144" s="45">
        <v>4395.010332</v>
      </c>
      <c r="F144" s="46">
        <v>11264.821</v>
      </c>
      <c r="G144" s="45">
        <v>6959</v>
      </c>
      <c r="H144" s="46">
        <v>63655.588</v>
      </c>
      <c r="I144" s="45">
        <v>39296</v>
      </c>
      <c r="J144" s="20">
        <v>75.69</v>
      </c>
      <c r="K144" s="10">
        <v>194.277</v>
      </c>
      <c r="L144" s="11">
        <f>17+4.056</f>
        <v>21.056</v>
      </c>
      <c r="M144" s="65"/>
    </row>
    <row r="145" spans="1:13" ht="15.75" customHeight="1" hidden="1">
      <c r="A145" s="14">
        <v>3</v>
      </c>
      <c r="B145" s="25">
        <v>262</v>
      </c>
      <c r="C145" s="46">
        <v>262</v>
      </c>
      <c r="D145" s="46">
        <v>7480.452293</v>
      </c>
      <c r="E145" s="45">
        <v>4519.091825</v>
      </c>
      <c r="F145" s="46">
        <v>16633.9</v>
      </c>
      <c r="G145" s="45">
        <v>9965</v>
      </c>
      <c r="H145" s="46">
        <v>83921.9</v>
      </c>
      <c r="I145" s="45">
        <v>50517</v>
      </c>
      <c r="J145" s="20">
        <v>30</v>
      </c>
      <c r="K145" s="10">
        <v>203.6</v>
      </c>
      <c r="L145" s="11">
        <v>20.157</v>
      </c>
      <c r="M145" s="65"/>
    </row>
    <row r="146" spans="1:13" ht="15.75" customHeight="1" hidden="1">
      <c r="A146" s="14">
        <v>4</v>
      </c>
      <c r="B146" s="25">
        <v>266</v>
      </c>
      <c r="C146" s="46">
        <v>266</v>
      </c>
      <c r="D146" s="46">
        <v>13011.498921</v>
      </c>
      <c r="E146" s="45">
        <v>8056.997681</v>
      </c>
      <c r="F146" s="46">
        <v>16211.765</v>
      </c>
      <c r="G146" s="45">
        <v>10025</v>
      </c>
      <c r="H146" s="46">
        <v>78459.27</v>
      </c>
      <c r="I146" s="45">
        <v>48409</v>
      </c>
      <c r="J146" s="20">
        <v>33.782</v>
      </c>
      <c r="K146" s="10">
        <v>136.515</v>
      </c>
      <c r="L146" s="11">
        <f>12.927+1.965</f>
        <v>14.892</v>
      </c>
      <c r="M146" s="65"/>
    </row>
    <row r="147" spans="1:13" ht="15.75" customHeight="1" hidden="1">
      <c r="A147" s="14">
        <v>5</v>
      </c>
      <c r="B147" s="25">
        <v>267</v>
      </c>
      <c r="C147" s="46">
        <v>267</v>
      </c>
      <c r="D147" s="46">
        <v>10877.115063</v>
      </c>
      <c r="E147" s="45">
        <v>7380.042751</v>
      </c>
      <c r="F147" s="46">
        <v>16238.781</v>
      </c>
      <c r="G147" s="45">
        <v>10973</v>
      </c>
      <c r="H147" s="46">
        <v>66838.382</v>
      </c>
      <c r="I147" s="45">
        <v>45147</v>
      </c>
      <c r="J147" s="20">
        <v>22.417</v>
      </c>
      <c r="K147" s="10">
        <v>161.717</v>
      </c>
      <c r="L147" s="11">
        <f>14.159+1.352</f>
        <v>15.511000000000001</v>
      </c>
      <c r="M147" s="65"/>
    </row>
    <row r="148" spans="1:13" ht="15.75" customHeight="1" hidden="1">
      <c r="A148" s="14">
        <v>6</v>
      </c>
      <c r="B148" s="25">
        <v>265</v>
      </c>
      <c r="C148" s="46">
        <v>265</v>
      </c>
      <c r="D148" s="46">
        <v>7775.262466</v>
      </c>
      <c r="E148" s="45">
        <v>5488.486704</v>
      </c>
      <c r="F148" s="46">
        <v>12716</v>
      </c>
      <c r="G148" s="45">
        <v>8972</v>
      </c>
      <c r="H148" s="46">
        <v>64503</v>
      </c>
      <c r="I148" s="45">
        <v>45507</v>
      </c>
      <c r="J148" s="20">
        <v>37.8</v>
      </c>
      <c r="K148" s="10">
        <v>262</v>
      </c>
      <c r="L148" s="11">
        <v>25.2</v>
      </c>
      <c r="M148" s="65"/>
    </row>
    <row r="149" spans="1:13" ht="15.75" customHeight="1" hidden="1">
      <c r="A149" s="14">
        <v>7</v>
      </c>
      <c r="B149" s="25">
        <v>265</v>
      </c>
      <c r="C149" s="46">
        <v>265</v>
      </c>
      <c r="D149" s="46">
        <v>5957.948214</v>
      </c>
      <c r="E149" s="45">
        <v>4279.280905</v>
      </c>
      <c r="F149" s="46">
        <v>19499.95</v>
      </c>
      <c r="G149" s="45">
        <v>13976</v>
      </c>
      <c r="H149" s="46">
        <v>85604.823</v>
      </c>
      <c r="I149" s="45">
        <v>61355</v>
      </c>
      <c r="J149" s="20">
        <v>82.216</v>
      </c>
      <c r="K149" s="10">
        <v>285.4166</v>
      </c>
      <c r="L149" s="11">
        <f>25.369+5.13</f>
        <v>30.499</v>
      </c>
      <c r="M149" s="65"/>
    </row>
    <row r="150" spans="1:13" ht="15.75" customHeight="1" hidden="1">
      <c r="A150" s="14">
        <v>8</v>
      </c>
      <c r="B150" s="25">
        <v>263</v>
      </c>
      <c r="C150" s="46">
        <v>263</v>
      </c>
      <c r="D150" s="46">
        <v>9364.934006</v>
      </c>
      <c r="E150" s="45">
        <v>6712.290852</v>
      </c>
      <c r="F150" s="46">
        <v>17688.359</v>
      </c>
      <c r="G150" s="45">
        <v>12677</v>
      </c>
      <c r="H150" s="46">
        <v>76769.137</v>
      </c>
      <c r="I150" s="45">
        <v>55038</v>
      </c>
      <c r="J150" s="20">
        <v>362.067</v>
      </c>
      <c r="K150" s="10">
        <v>62.411484</v>
      </c>
      <c r="L150" s="11">
        <f>5.398+22.519</f>
        <v>27.916999999999998</v>
      </c>
      <c r="M150" s="65"/>
    </row>
    <row r="151" spans="1:13" ht="15.75" customHeight="1" hidden="1">
      <c r="A151" s="14">
        <v>9</v>
      </c>
      <c r="B151" s="71">
        <v>263</v>
      </c>
      <c r="C151" s="46">
        <v>286</v>
      </c>
      <c r="D151" s="46">
        <v>14882.452118</v>
      </c>
      <c r="E151" s="45">
        <v>10886.215923</v>
      </c>
      <c r="F151" s="46">
        <v>18244.1830770185</v>
      </c>
      <c r="G151" s="45">
        <v>13308.649301165899</v>
      </c>
      <c r="H151" s="46">
        <v>91228.056</v>
      </c>
      <c r="I151" s="45">
        <v>66564.71011307587</v>
      </c>
      <c r="J151" s="20">
        <v>236.4410005</v>
      </c>
      <c r="K151" s="10">
        <v>83.810942</v>
      </c>
      <c r="L151" s="11">
        <f>14.152+6.845</f>
        <v>20.997</v>
      </c>
      <c r="M151" s="65"/>
    </row>
    <row r="152" spans="1:13" ht="15.75" customHeight="1" hidden="1">
      <c r="A152" s="14">
        <v>10</v>
      </c>
      <c r="B152" s="43">
        <v>264</v>
      </c>
      <c r="C152" s="46">
        <v>264</v>
      </c>
      <c r="D152" s="46">
        <v>25045.879881</v>
      </c>
      <c r="E152" s="45">
        <v>17821.116985</v>
      </c>
      <c r="F152" s="46">
        <v>25472</v>
      </c>
      <c r="G152" s="45">
        <v>17902.689637917687</v>
      </c>
      <c r="H152" s="46">
        <v>121312.805</v>
      </c>
      <c r="I152" s="45">
        <v>84985.93837873137</v>
      </c>
      <c r="J152" s="46">
        <v>210</v>
      </c>
      <c r="K152" s="10">
        <v>72</v>
      </c>
      <c r="L152" s="45">
        <f>+5.934+12.335</f>
        <v>18.269000000000002</v>
      </c>
      <c r="M152" s="1"/>
    </row>
    <row r="153" spans="1:13" ht="15.75" customHeight="1" hidden="1">
      <c r="A153" s="14">
        <v>11</v>
      </c>
      <c r="B153" s="46">
        <v>265</v>
      </c>
      <c r="C153" s="46">
        <v>264</v>
      </c>
      <c r="D153" s="46">
        <v>13079.064127</v>
      </c>
      <c r="E153" s="45">
        <v>8883.643901</v>
      </c>
      <c r="F153" s="46">
        <v>18760.8509177322</v>
      </c>
      <c r="G153" s="45">
        <v>12762.298828439249</v>
      </c>
      <c r="H153" s="46">
        <v>87810.295</v>
      </c>
      <c r="I153" s="45">
        <v>59728.344068635066</v>
      </c>
      <c r="J153" s="46">
        <v>27.980561</v>
      </c>
      <c r="K153" s="10">
        <v>100.894134</v>
      </c>
      <c r="L153" s="45">
        <f>8.12+1.512</f>
        <v>9.632</v>
      </c>
      <c r="M153" s="1"/>
    </row>
    <row r="154" spans="1:13" ht="15.75" customHeight="1">
      <c r="A154" s="14">
        <v>2003</v>
      </c>
      <c r="B154" s="46">
        <v>265</v>
      </c>
      <c r="C154" s="46">
        <v>264</v>
      </c>
      <c r="D154" s="46">
        <v>24494.151605</v>
      </c>
      <c r="E154" s="45">
        <v>17170.723759</v>
      </c>
      <c r="F154" s="46">
        <v>24972.2429973885</v>
      </c>
      <c r="G154" s="45">
        <v>17486.30040234348</v>
      </c>
      <c r="H154" s="46">
        <v>121301.438</v>
      </c>
      <c r="I154" s="45">
        <v>85090.08511920336</v>
      </c>
      <c r="J154" s="46">
        <v>186.3</v>
      </c>
      <c r="K154" s="10">
        <v>118.7</v>
      </c>
      <c r="L154" s="45">
        <v>19.003</v>
      </c>
      <c r="M154" s="1"/>
    </row>
    <row r="155" spans="1:13" ht="15.75" customHeight="1" hidden="1">
      <c r="A155" s="14" t="s">
        <v>49</v>
      </c>
      <c r="B155" s="25">
        <v>265</v>
      </c>
      <c r="C155" s="46">
        <v>264</v>
      </c>
      <c r="D155" s="46">
        <v>19905.932605</v>
      </c>
      <c r="E155" s="45">
        <v>14802.913856</v>
      </c>
      <c r="F155" s="46">
        <v>26572.27279188</v>
      </c>
      <c r="G155" s="45">
        <v>19813.93096888788</v>
      </c>
      <c r="H155" s="46">
        <v>98924.585</v>
      </c>
      <c r="I155" s="45">
        <v>73830.39512229583</v>
      </c>
      <c r="J155" s="20">
        <v>158.6219015</v>
      </c>
      <c r="K155" s="10">
        <v>78.59603</v>
      </c>
      <c r="L155" s="11">
        <v>14.791</v>
      </c>
      <c r="M155" s="1"/>
    </row>
    <row r="156" spans="1:13" ht="15.75" customHeight="1" hidden="1">
      <c r="A156" s="14">
        <v>2</v>
      </c>
      <c r="B156" s="25">
        <v>267</v>
      </c>
      <c r="C156" s="46">
        <v>265</v>
      </c>
      <c r="D156" s="46">
        <v>15137.962986</v>
      </c>
      <c r="E156" s="45">
        <v>11457.804511</v>
      </c>
      <c r="F156" s="46">
        <v>23508.9444635464</v>
      </c>
      <c r="G156" s="45">
        <v>17784.3041771479</v>
      </c>
      <c r="H156" s="46">
        <v>95058.422</v>
      </c>
      <c r="I156" s="45">
        <v>71922.10264410621</v>
      </c>
      <c r="J156" s="46">
        <v>277.617224</v>
      </c>
      <c r="K156" s="10">
        <v>163.723748</v>
      </c>
      <c r="L156" s="45">
        <f>12.567+16.045</f>
        <v>28.612000000000002</v>
      </c>
      <c r="M156" s="1"/>
    </row>
    <row r="157" spans="1:12" ht="15.75" customHeight="1" hidden="1">
      <c r="A157" s="14">
        <v>3</v>
      </c>
      <c r="B157" s="25">
        <v>267</v>
      </c>
      <c r="C157" s="46">
        <v>266</v>
      </c>
      <c r="D157" s="46">
        <v>25193.460616</v>
      </c>
      <c r="E157" s="45">
        <v>19174.892151</v>
      </c>
      <c r="F157" s="46">
        <v>30056.8513463033</v>
      </c>
      <c r="G157" s="45">
        <v>22857.344641400385</v>
      </c>
      <c r="H157" s="46">
        <v>129283.356</v>
      </c>
      <c r="I157" s="45">
        <v>98352.11552761498</v>
      </c>
      <c r="J157" s="46">
        <v>170.8935592</v>
      </c>
      <c r="K157" s="10">
        <v>175.751148</v>
      </c>
      <c r="L157" s="45">
        <v>23.529</v>
      </c>
    </row>
    <row r="158" spans="1:12" ht="15.75" customHeight="1" hidden="1">
      <c r="A158" s="14">
        <v>4</v>
      </c>
      <c r="B158" s="25">
        <v>267</v>
      </c>
      <c r="C158" s="46">
        <v>266</v>
      </c>
      <c r="D158" s="46">
        <v>17450.017352</v>
      </c>
      <c r="E158" s="45">
        <v>12888.092933</v>
      </c>
      <c r="F158" s="46">
        <v>35023.5418318584</v>
      </c>
      <c r="G158" s="45">
        <v>25799.845421938036</v>
      </c>
      <c r="H158" s="46">
        <v>121592.183</v>
      </c>
      <c r="I158" s="45">
        <v>89670.73373068759</v>
      </c>
      <c r="J158" s="46">
        <v>36</v>
      </c>
      <c r="K158" s="10">
        <v>360</v>
      </c>
      <c r="L158" s="45">
        <v>30</v>
      </c>
    </row>
    <row r="159" spans="1:12" ht="15.75" customHeight="1" hidden="1">
      <c r="A159" s="14">
        <v>5</v>
      </c>
      <c r="B159" s="25">
        <v>269</v>
      </c>
      <c r="C159" s="46">
        <v>268</v>
      </c>
      <c r="D159" s="46">
        <v>13245.101269</v>
      </c>
      <c r="E159" s="45">
        <v>8844.887731</v>
      </c>
      <c r="F159" s="46">
        <v>33184.2362741061</v>
      </c>
      <c r="G159" s="45">
        <v>22087.090024816658</v>
      </c>
      <c r="H159" s="46">
        <v>136554.979</v>
      </c>
      <c r="I159" s="45">
        <v>90836.18206788725</v>
      </c>
      <c r="J159" s="46">
        <v>48.9230395</v>
      </c>
      <c r="K159" s="10">
        <v>195.55247</v>
      </c>
      <c r="L159" s="45">
        <v>18.533</v>
      </c>
    </row>
    <row r="160" spans="1:14" ht="16.5" customHeight="1" hidden="1">
      <c r="A160" s="14">
        <v>6</v>
      </c>
      <c r="B160" s="25">
        <v>272</v>
      </c>
      <c r="C160" s="46">
        <v>271</v>
      </c>
      <c r="D160" s="46">
        <v>10526.132868</v>
      </c>
      <c r="E160" s="45">
        <v>7080.809002</v>
      </c>
      <c r="F160" s="46">
        <v>26029.4551101194</v>
      </c>
      <c r="G160" s="45">
        <v>17510.755698230423</v>
      </c>
      <c r="H160" s="46">
        <v>133674.942</v>
      </c>
      <c r="I160" s="45">
        <v>89886.97535230729</v>
      </c>
      <c r="J160" s="46">
        <v>24.63905</v>
      </c>
      <c r="K160" s="10">
        <v>268.116902</v>
      </c>
      <c r="L160" s="45">
        <v>22.585</v>
      </c>
      <c r="N160" s="76"/>
    </row>
    <row r="161" spans="1:14" ht="16.5" customHeight="1" hidden="1">
      <c r="A161" s="14">
        <v>7</v>
      </c>
      <c r="B161" s="25">
        <v>272</v>
      </c>
      <c r="C161" s="46">
        <v>271</v>
      </c>
      <c r="D161" s="46">
        <v>13110.4134</v>
      </c>
      <c r="E161" s="45">
        <v>9067.31269</v>
      </c>
      <c r="F161" s="46">
        <v>31082.2034135381</v>
      </c>
      <c r="G161" s="45">
        <v>21496.6764664938</v>
      </c>
      <c r="H161" s="46">
        <v>128179.963</v>
      </c>
      <c r="I161" s="45">
        <v>88610.23109275788</v>
      </c>
      <c r="J161" s="46">
        <v>46.331623</v>
      </c>
      <c r="K161" s="10">
        <v>385.963668</v>
      </c>
      <c r="L161" s="45">
        <v>32.645</v>
      </c>
      <c r="N161" s="76"/>
    </row>
    <row r="162" spans="1:14" ht="16.5" customHeight="1" hidden="1">
      <c r="A162" s="14">
        <v>8</v>
      </c>
      <c r="B162" s="25">
        <v>272</v>
      </c>
      <c r="C162" s="46">
        <v>271</v>
      </c>
      <c r="D162" s="46">
        <v>12558.110351</v>
      </c>
      <c r="E162" s="45">
        <v>8562.979585</v>
      </c>
      <c r="F162" s="46">
        <v>29140.9692932099</v>
      </c>
      <c r="G162" s="45">
        <v>19878.199257458757</v>
      </c>
      <c r="H162" s="46">
        <v>137556.506</v>
      </c>
      <c r="I162" s="45">
        <v>93612.2520316011</v>
      </c>
      <c r="J162" s="46">
        <v>9.2012115</v>
      </c>
      <c r="K162" s="10">
        <v>268.306912</v>
      </c>
      <c r="L162" s="45">
        <f>20.89+0.493</f>
        <v>21.383</v>
      </c>
      <c r="N162" s="76"/>
    </row>
    <row r="163" spans="1:14" ht="16.5" customHeight="1" hidden="1">
      <c r="A163" s="14">
        <v>9</v>
      </c>
      <c r="B163" s="25">
        <v>273</v>
      </c>
      <c r="C163" s="46">
        <v>271</v>
      </c>
      <c r="D163" s="46">
        <v>23977.632232</v>
      </c>
      <c r="E163" s="45">
        <v>16017.937267</v>
      </c>
      <c r="F163" s="46">
        <v>33268.0251708094</v>
      </c>
      <c r="G163" s="45">
        <v>22217.404910558937</v>
      </c>
      <c r="H163" s="46">
        <v>147376.258</v>
      </c>
      <c r="I163" s="45">
        <v>98464.52256434005</v>
      </c>
      <c r="J163" s="20">
        <v>186.121</v>
      </c>
      <c r="K163" s="10">
        <v>300</v>
      </c>
      <c r="L163" s="11">
        <v>26.4</v>
      </c>
      <c r="N163" s="76"/>
    </row>
    <row r="164" spans="1:14" ht="16.5" customHeight="1" hidden="1">
      <c r="A164" s="14">
        <v>10</v>
      </c>
      <c r="B164" s="25">
        <v>274</v>
      </c>
      <c r="C164" s="46">
        <v>272</v>
      </c>
      <c r="D164" s="46">
        <v>18462.868031</v>
      </c>
      <c r="E164" s="45">
        <v>12442.809327</v>
      </c>
      <c r="F164" s="46">
        <v>31715.029</v>
      </c>
      <c r="G164" s="45">
        <v>21386</v>
      </c>
      <c r="H164" s="46">
        <v>121082.01</v>
      </c>
      <c r="I164" s="45">
        <v>81702</v>
      </c>
      <c r="J164" s="20">
        <v>53</v>
      </c>
      <c r="K164" s="10">
        <v>166.667</v>
      </c>
      <c r="L164" s="11">
        <f>12.381+2.65</f>
        <v>15.031</v>
      </c>
      <c r="N164" s="76"/>
    </row>
    <row r="165" spans="1:14" ht="16.5" customHeight="1" hidden="1">
      <c r="A165" s="14">
        <v>11</v>
      </c>
      <c r="B165" s="25">
        <v>275</v>
      </c>
      <c r="C165" s="46">
        <v>274</v>
      </c>
      <c r="D165" s="46">
        <v>17960.102597</v>
      </c>
      <c r="E165" s="45">
        <v>12434.339044</v>
      </c>
      <c r="F165" s="46">
        <v>31635.0719521011</v>
      </c>
      <c r="G165" s="45">
        <v>21964.62962731212</v>
      </c>
      <c r="H165" s="46">
        <v>147663.969</v>
      </c>
      <c r="I165" s="45">
        <v>102446.02357421603</v>
      </c>
      <c r="J165" s="20">
        <v>33.57</v>
      </c>
      <c r="K165" s="10">
        <v>214.643</v>
      </c>
      <c r="L165" s="11">
        <f>15.031+1.647</f>
        <v>16.678</v>
      </c>
      <c r="N165" s="76"/>
    </row>
    <row r="166" spans="1:12" ht="15.75" customHeight="1">
      <c r="A166" s="23">
        <v>2004</v>
      </c>
      <c r="B166" s="25">
        <v>275</v>
      </c>
      <c r="C166" s="46">
        <v>274</v>
      </c>
      <c r="D166" s="46">
        <v>20895.211156</v>
      </c>
      <c r="E166" s="45">
        <v>14980.315785</v>
      </c>
      <c r="F166" s="46">
        <v>41453.041219591</v>
      </c>
      <c r="G166" s="45">
        <v>29799.472383371238</v>
      </c>
      <c r="H166" s="46">
        <v>154462.83</v>
      </c>
      <c r="I166" s="45">
        <v>111142.13090469794</v>
      </c>
      <c r="J166" s="20">
        <v>122.674989</v>
      </c>
      <c r="K166" s="10">
        <v>331.209216</v>
      </c>
      <c r="L166" s="11">
        <v>29.4</v>
      </c>
    </row>
    <row r="167" spans="1:12" ht="15.75" customHeight="1" hidden="1">
      <c r="A167" s="14" t="s">
        <v>50</v>
      </c>
      <c r="B167" s="25">
        <v>276</v>
      </c>
      <c r="C167" s="46">
        <v>275</v>
      </c>
      <c r="D167" s="46">
        <v>23499.205583</v>
      </c>
      <c r="E167" s="45">
        <v>17431.689553</v>
      </c>
      <c r="F167" s="46">
        <v>39952.698958969995</v>
      </c>
      <c r="G167" s="45">
        <v>29634.526357040202</v>
      </c>
      <c r="H167" s="46">
        <v>110894.129</v>
      </c>
      <c r="I167" s="45">
        <v>82314.57599295746</v>
      </c>
      <c r="J167" s="20">
        <v>60.086259</v>
      </c>
      <c r="K167" s="10">
        <v>312.083833</v>
      </c>
      <c r="L167" s="11">
        <v>26</v>
      </c>
    </row>
    <row r="168" spans="1:12" ht="15.75" customHeight="1" hidden="1">
      <c r="A168" s="14">
        <v>2</v>
      </c>
      <c r="B168" s="25">
        <v>276</v>
      </c>
      <c r="C168" s="46">
        <v>275</v>
      </c>
      <c r="D168" s="46">
        <v>24995.84507</v>
      </c>
      <c r="E168" s="45">
        <v>19105.973127</v>
      </c>
      <c r="F168" s="46">
        <v>46155.08487238</v>
      </c>
      <c r="G168" s="45">
        <v>35280.73868564373</v>
      </c>
      <c r="H168" s="46">
        <v>128322.845</v>
      </c>
      <c r="I168" s="45">
        <v>98243.94017789217</v>
      </c>
      <c r="J168" s="46">
        <v>57.05</v>
      </c>
      <c r="K168" s="10">
        <v>358.3</v>
      </c>
      <c r="L168" s="45">
        <v>29.3</v>
      </c>
    </row>
    <row r="169" spans="1:12" ht="15.75" customHeight="1" hidden="1">
      <c r="A169" s="14">
        <v>3</v>
      </c>
      <c r="B169" s="25">
        <v>275</v>
      </c>
      <c r="C169" s="46">
        <v>275</v>
      </c>
      <c r="D169" s="46">
        <v>23957.635734</v>
      </c>
      <c r="E169" s="45">
        <v>18372.331702</v>
      </c>
      <c r="F169" s="46">
        <v>56204.11734596999</v>
      </c>
      <c r="G169" s="45">
        <v>43160.84016474305</v>
      </c>
      <c r="H169" s="46">
        <v>155025.798</v>
      </c>
      <c r="I169" s="45">
        <v>118591.50180594214</v>
      </c>
      <c r="J169" s="46">
        <v>37.2</v>
      </c>
      <c r="K169" s="10">
        <v>436.4</v>
      </c>
      <c r="L169" s="45">
        <v>33.2</v>
      </c>
    </row>
    <row r="170" spans="1:12" ht="15.75" customHeight="1" hidden="1">
      <c r="A170" s="14">
        <v>4</v>
      </c>
      <c r="B170" s="25">
        <v>278</v>
      </c>
      <c r="C170" s="46">
        <v>277</v>
      </c>
      <c r="D170" s="46">
        <v>15485.8545</v>
      </c>
      <c r="E170" s="45">
        <v>11438.476076</v>
      </c>
      <c r="F170" s="46">
        <v>40380.372794330004</v>
      </c>
      <c r="G170" s="45">
        <v>29834.001537531924</v>
      </c>
      <c r="H170" s="46">
        <v>149410.546</v>
      </c>
      <c r="I170" s="45">
        <v>110267.69321292499</v>
      </c>
      <c r="J170" s="46">
        <v>35.36</v>
      </c>
      <c r="K170" s="10">
        <v>300.52</v>
      </c>
      <c r="L170" s="45">
        <v>23.7</v>
      </c>
    </row>
    <row r="171" spans="1:12" ht="15.75" customHeight="1" hidden="1">
      <c r="A171" s="14">
        <v>5</v>
      </c>
      <c r="B171" s="25">
        <v>279</v>
      </c>
      <c r="C171" s="46">
        <v>278</v>
      </c>
      <c r="D171" s="46">
        <v>15062.779285</v>
      </c>
      <c r="E171" s="45">
        <v>11067.741386</v>
      </c>
      <c r="F171" s="46">
        <v>45054.228306490004</v>
      </c>
      <c r="G171" s="45">
        <v>33088.4898846745</v>
      </c>
      <c r="H171" s="46">
        <v>176546.417</v>
      </c>
      <c r="I171" s="45">
        <v>129539.74748930984</v>
      </c>
      <c r="J171" s="46">
        <v>52.52</v>
      </c>
      <c r="K171" s="10">
        <v>348.7</v>
      </c>
      <c r="L171" s="45">
        <v>28.4</v>
      </c>
    </row>
    <row r="172" spans="1:12" ht="15.75" customHeight="1" hidden="1">
      <c r="A172" s="14">
        <v>6</v>
      </c>
      <c r="B172" s="25">
        <v>278</v>
      </c>
      <c r="C172" s="46">
        <v>278</v>
      </c>
      <c r="D172" s="46">
        <v>17403.857277</v>
      </c>
      <c r="E172" s="45">
        <v>12869.946519</v>
      </c>
      <c r="F172" s="46">
        <v>40607.68537497</v>
      </c>
      <c r="G172" s="45">
        <v>30030.244334373347</v>
      </c>
      <c r="H172" s="46">
        <v>171866.287</v>
      </c>
      <c r="I172" s="45">
        <v>127042.05134074239</v>
      </c>
      <c r="J172" s="46">
        <v>22.7</v>
      </c>
      <c r="K172" s="10">
        <v>328.053</v>
      </c>
      <c r="L172" s="45">
        <v>24.9</v>
      </c>
    </row>
    <row r="173" spans="1:12" ht="15.75" customHeight="1" hidden="1">
      <c r="A173" s="14">
        <v>7</v>
      </c>
      <c r="B173" s="25">
        <v>281</v>
      </c>
      <c r="C173" s="46">
        <v>280</v>
      </c>
      <c r="D173" s="46">
        <v>20768.694314</v>
      </c>
      <c r="E173" s="45">
        <v>15604.882363</v>
      </c>
      <c r="F173" s="46">
        <v>31315.751182279993</v>
      </c>
      <c r="G173" s="45">
        <v>23500.203539864517</v>
      </c>
      <c r="H173" s="46">
        <v>156512.89</v>
      </c>
      <c r="I173" s="45">
        <v>117547.15395977165</v>
      </c>
      <c r="J173" s="46">
        <v>50.24</v>
      </c>
      <c r="K173" s="10">
        <v>49.38</v>
      </c>
      <c r="L173" s="45">
        <v>36.9</v>
      </c>
    </row>
    <row r="174" spans="1:12" ht="15.75" customHeight="1" hidden="1">
      <c r="A174" s="14">
        <v>8</v>
      </c>
      <c r="B174" s="25">
        <v>280</v>
      </c>
      <c r="C174" s="46">
        <v>279</v>
      </c>
      <c r="D174" s="46">
        <v>20614.429624</v>
      </c>
      <c r="E174" s="45">
        <v>15432.574464</v>
      </c>
      <c r="F174" s="46">
        <v>34158.79434080001</v>
      </c>
      <c r="G174" s="45">
        <v>25587.011079610296</v>
      </c>
      <c r="H174" s="46">
        <v>160309.857</v>
      </c>
      <c r="I174" s="45">
        <v>119776.853920942</v>
      </c>
      <c r="J174" s="46">
        <v>14.821</v>
      </c>
      <c r="K174" s="10">
        <v>45.512</v>
      </c>
      <c r="L174" s="45">
        <v>33.1</v>
      </c>
    </row>
    <row r="175" spans="1:12" ht="15.75" customHeight="1" hidden="1">
      <c r="A175" s="14">
        <v>9</v>
      </c>
      <c r="B175" s="25">
        <v>280</v>
      </c>
      <c r="C175" s="46">
        <v>280</v>
      </c>
      <c r="D175" s="46">
        <v>29976.88071</v>
      </c>
      <c r="E175" s="45">
        <v>22492.680225</v>
      </c>
      <c r="F175" s="46">
        <v>41410.74040828</v>
      </c>
      <c r="G175" s="45">
        <v>31067.04895137372</v>
      </c>
      <c r="H175" s="46">
        <v>163699.467</v>
      </c>
      <c r="I175" s="45">
        <v>122839.53430578625</v>
      </c>
      <c r="J175" s="20">
        <v>15.211</v>
      </c>
      <c r="K175" s="10">
        <v>45.6</v>
      </c>
      <c r="L175" s="11">
        <v>32.316</v>
      </c>
    </row>
    <row r="176" spans="1:12" ht="15.75" customHeight="1" hidden="1">
      <c r="A176" s="14">
        <v>10</v>
      </c>
      <c r="B176" s="25">
        <v>281</v>
      </c>
      <c r="C176" s="46">
        <v>280</v>
      </c>
      <c r="D176" s="46">
        <v>23844.036146</v>
      </c>
      <c r="E176" s="45">
        <v>17675.578588</v>
      </c>
      <c r="F176" s="46">
        <v>38345.848467870004</v>
      </c>
      <c r="G176" s="45">
        <v>28417.317400546985</v>
      </c>
      <c r="H176" s="46">
        <v>156904.413</v>
      </c>
      <c r="I176" s="45">
        <v>116199.89127479418</v>
      </c>
      <c r="J176" s="20" t="s">
        <v>52</v>
      </c>
      <c r="K176" s="10">
        <v>298.402</v>
      </c>
      <c r="L176" s="11">
        <v>19.883</v>
      </c>
    </row>
    <row r="177" spans="1:12" ht="15.75" customHeight="1" hidden="1">
      <c r="A177" s="14">
        <v>11</v>
      </c>
      <c r="B177" s="25">
        <v>282</v>
      </c>
      <c r="C177" s="46">
        <v>282</v>
      </c>
      <c r="D177" s="46">
        <v>25651.146116</v>
      </c>
      <c r="E177" s="45">
        <v>18952.970402</v>
      </c>
      <c r="F177" s="46">
        <v>32121.78892641</v>
      </c>
      <c r="G177" s="45">
        <v>23734.704311088117</v>
      </c>
      <c r="H177" s="46">
        <v>157264.414</v>
      </c>
      <c r="I177" s="45">
        <v>116209.01875631235</v>
      </c>
      <c r="J177" s="20">
        <v>15.27</v>
      </c>
      <c r="K177" s="10">
        <v>280.883</v>
      </c>
      <c r="L177" s="11">
        <v>19.161</v>
      </c>
    </row>
    <row r="178" spans="1:12" ht="15.75" customHeight="1">
      <c r="A178" s="23">
        <v>2005</v>
      </c>
      <c r="B178" s="25">
        <v>282</v>
      </c>
      <c r="C178" s="46">
        <v>282</v>
      </c>
      <c r="D178" s="46">
        <v>28670.928353</v>
      </c>
      <c r="E178" s="45">
        <v>21318.594087</v>
      </c>
      <c r="F178" s="46">
        <v>40966.048039</v>
      </c>
      <c r="G178" s="45">
        <v>30461.994485200186</v>
      </c>
      <c r="H178" s="46">
        <v>172956.549</v>
      </c>
      <c r="I178" s="45">
        <v>128648.72817399661</v>
      </c>
      <c r="J178" s="20">
        <v>8.32251</v>
      </c>
      <c r="K178" s="10">
        <v>269.130557</v>
      </c>
      <c r="L178" s="11">
        <v>16.8</v>
      </c>
    </row>
    <row r="179" spans="1:12" ht="15.75" customHeight="1" hidden="1">
      <c r="A179" s="14" t="s">
        <v>53</v>
      </c>
      <c r="B179" s="25">
        <v>282</v>
      </c>
      <c r="C179" s="46">
        <v>282</v>
      </c>
      <c r="D179" s="46">
        <v>27654.301889</v>
      </c>
      <c r="E179" s="45">
        <v>20884.908086</v>
      </c>
      <c r="F179" s="46">
        <v>29862.33987383</v>
      </c>
      <c r="G179" s="45">
        <v>22524.436278547764</v>
      </c>
      <c r="H179" s="46">
        <v>137536.731</v>
      </c>
      <c r="I179" s="45">
        <v>103756.22191840787</v>
      </c>
      <c r="J179" s="20">
        <v>0.3</v>
      </c>
      <c r="K179" s="10">
        <v>273.964532</v>
      </c>
      <c r="L179" s="11">
        <v>15.8</v>
      </c>
    </row>
    <row r="180" spans="1:12" ht="15.75" customHeight="1" hidden="1">
      <c r="A180" s="14">
        <v>2</v>
      </c>
      <c r="B180" s="25">
        <v>283</v>
      </c>
      <c r="C180" s="46">
        <v>283</v>
      </c>
      <c r="D180" s="46">
        <v>33553.230645</v>
      </c>
      <c r="E180" s="45">
        <v>25458.313066</v>
      </c>
      <c r="F180" s="46">
        <v>30063</v>
      </c>
      <c r="G180" s="45">
        <v>28881</v>
      </c>
      <c r="H180" s="46">
        <v>159303</v>
      </c>
      <c r="I180" s="45">
        <v>120877</v>
      </c>
      <c r="J180" s="46">
        <v>5.775</v>
      </c>
      <c r="K180" s="10">
        <v>293.422</v>
      </c>
      <c r="L180" s="45">
        <v>16.743</v>
      </c>
    </row>
    <row r="181" spans="1:12" ht="15.75" customHeight="1" hidden="1">
      <c r="A181" s="14">
        <v>3</v>
      </c>
      <c r="B181" s="25">
        <v>283</v>
      </c>
      <c r="C181" s="46">
        <v>283</v>
      </c>
      <c r="D181" s="46">
        <v>37027.931539</v>
      </c>
      <c r="E181" s="45">
        <v>27864.515161</v>
      </c>
      <c r="F181" s="46">
        <v>53493.405766</v>
      </c>
      <c r="G181" s="45">
        <v>40307.15582136634</v>
      </c>
      <c r="H181" s="46">
        <v>213088.992</v>
      </c>
      <c r="I181" s="45">
        <v>160365.95695578805</v>
      </c>
      <c r="J181" s="46">
        <v>4.9</v>
      </c>
      <c r="K181" s="10">
        <v>238.1</v>
      </c>
      <c r="L181" s="45">
        <v>13.5573</v>
      </c>
    </row>
    <row r="182" spans="1:12" ht="15.75" customHeight="1" hidden="1">
      <c r="A182" s="14">
        <v>4</v>
      </c>
      <c r="B182" s="25">
        <v>286</v>
      </c>
      <c r="C182" s="46">
        <v>286</v>
      </c>
      <c r="D182" s="46">
        <v>28128.598757</v>
      </c>
      <c r="E182" s="45">
        <v>21192.685843</v>
      </c>
      <c r="F182" s="46">
        <v>40184.251606</v>
      </c>
      <c r="G182" s="45">
        <v>30239.83767097066</v>
      </c>
      <c r="H182" s="46">
        <v>211969.528</v>
      </c>
      <c r="I182" s="45">
        <v>159538.4428631683</v>
      </c>
      <c r="J182" s="46">
        <v>10.617</v>
      </c>
      <c r="K182" s="10">
        <v>358.179</v>
      </c>
      <c r="L182" s="45">
        <v>18.4</v>
      </c>
    </row>
    <row r="183" spans="1:12" ht="15.75" customHeight="1" hidden="1">
      <c r="A183" s="14">
        <v>5</v>
      </c>
      <c r="B183" s="25">
        <v>290</v>
      </c>
      <c r="C183" s="46">
        <v>289</v>
      </c>
      <c r="D183" s="46">
        <v>32824.478153</v>
      </c>
      <c r="E183" s="45">
        <v>22846.536125</v>
      </c>
      <c r="F183" s="46">
        <v>42747.134346</v>
      </c>
      <c r="G183" s="45">
        <v>30053.838610825776</v>
      </c>
      <c r="H183" s="46">
        <v>243218.579</v>
      </c>
      <c r="I183" s="45">
        <v>170682.45003457498</v>
      </c>
      <c r="J183" s="46">
        <v>26.286</v>
      </c>
      <c r="K183" s="10">
        <v>788.676</v>
      </c>
      <c r="L183" s="45">
        <v>37.075</v>
      </c>
    </row>
    <row r="184" spans="1:12" ht="15.75" customHeight="1" hidden="1">
      <c r="A184" s="14">
        <v>6</v>
      </c>
      <c r="B184" s="25">
        <v>291</v>
      </c>
      <c r="C184" s="46">
        <v>291</v>
      </c>
      <c r="D184" s="46">
        <v>31258.543909</v>
      </c>
      <c r="E184" s="45">
        <v>19667.783682</v>
      </c>
      <c r="F184" s="46">
        <v>33102.939328</v>
      </c>
      <c r="G184" s="45">
        <v>20823.22648784824</v>
      </c>
      <c r="H184" s="46">
        <v>270463.541</v>
      </c>
      <c r="I184" s="45">
        <v>170008.46342147278</v>
      </c>
      <c r="J184" s="46">
        <v>14.939</v>
      </c>
      <c r="K184" s="10">
        <v>295.943</v>
      </c>
      <c r="L184" s="45">
        <v>15.973</v>
      </c>
    </row>
    <row r="185" spans="1:12" ht="15.75" customHeight="1" hidden="1">
      <c r="A185" s="14">
        <v>7</v>
      </c>
      <c r="B185" s="25">
        <v>292</v>
      </c>
      <c r="C185" s="46">
        <v>292</v>
      </c>
      <c r="D185" s="46">
        <v>21627.426421</v>
      </c>
      <c r="E185" s="45">
        <v>14020.64148</v>
      </c>
      <c r="F185" s="46">
        <v>29447</v>
      </c>
      <c r="G185" s="45">
        <v>19082</v>
      </c>
      <c r="H185" s="46">
        <v>240543</v>
      </c>
      <c r="I185" s="45">
        <v>155528</v>
      </c>
      <c r="J185" s="46">
        <v>27.2</v>
      </c>
      <c r="K185" s="10">
        <v>327.57</v>
      </c>
      <c r="L185" s="45">
        <v>17.08</v>
      </c>
    </row>
    <row r="186" spans="1:12" ht="15.75" customHeight="1" hidden="1">
      <c r="A186" s="14">
        <v>8</v>
      </c>
      <c r="B186" s="25"/>
      <c r="C186" s="46">
        <v>291</v>
      </c>
      <c r="D186" s="46">
        <v>21505.35866</v>
      </c>
      <c r="E186" s="45">
        <v>14756.168612</v>
      </c>
      <c r="F186" s="46">
        <v>31384.107356</v>
      </c>
      <c r="G186" s="45">
        <v>21539.725629165776</v>
      </c>
      <c r="H186" s="46">
        <v>222488.588</v>
      </c>
      <c r="I186" s="45">
        <v>152551.59347620193</v>
      </c>
      <c r="J186" s="46">
        <v>12.65</v>
      </c>
      <c r="K186" s="10">
        <v>487.2</v>
      </c>
      <c r="L186" s="45">
        <v>24.5</v>
      </c>
    </row>
    <row r="187" spans="1:12" ht="15.75" customHeight="1" hidden="1">
      <c r="A187" s="14">
        <v>9</v>
      </c>
      <c r="B187" s="25"/>
      <c r="C187" s="46">
        <v>292</v>
      </c>
      <c r="D187" s="46">
        <v>23391.128949</v>
      </c>
      <c r="E187" s="45">
        <v>15879.585832</v>
      </c>
      <c r="F187" s="46">
        <v>39034.917546</v>
      </c>
      <c r="G187" s="45">
        <v>26491.61123416295</v>
      </c>
      <c r="H187" s="46">
        <v>222932.194</v>
      </c>
      <c r="I187" s="45">
        <v>151251.9072554688</v>
      </c>
      <c r="J187" s="20">
        <v>2.765</v>
      </c>
      <c r="K187" s="10">
        <v>413.078</v>
      </c>
      <c r="L187" s="11">
        <v>21.6</v>
      </c>
    </row>
    <row r="188" spans="1:12" ht="15.75" customHeight="1" hidden="1">
      <c r="A188" s="14">
        <v>10</v>
      </c>
      <c r="B188" s="25"/>
      <c r="C188" s="46">
        <v>291</v>
      </c>
      <c r="D188" s="46">
        <v>23710.766263</v>
      </c>
      <c r="E188" s="45">
        <v>16132.51119</v>
      </c>
      <c r="F188" s="46">
        <v>32752.237843060004</v>
      </c>
      <c r="G188" s="45">
        <v>22180.861470577718</v>
      </c>
      <c r="H188" s="46">
        <v>213884.931</v>
      </c>
      <c r="I188" s="45">
        <v>145124.80544175484</v>
      </c>
      <c r="J188" s="20">
        <v>49.89</v>
      </c>
      <c r="K188" s="10">
        <v>283.97</v>
      </c>
      <c r="L188" s="11">
        <v>16.845</v>
      </c>
    </row>
    <row r="189" spans="1:12" ht="15.75" customHeight="1" hidden="1">
      <c r="A189" s="14">
        <v>11</v>
      </c>
      <c r="B189" s="25"/>
      <c r="C189" s="46">
        <v>290</v>
      </c>
      <c r="D189" s="46">
        <v>23274.834764</v>
      </c>
      <c r="E189" s="45">
        <v>16056.832633</v>
      </c>
      <c r="F189" s="46">
        <v>43803.883036</v>
      </c>
      <c r="G189" s="45">
        <v>30252.101640009358</v>
      </c>
      <c r="H189" s="46">
        <v>216255.845</v>
      </c>
      <c r="I189" s="45">
        <v>149222.60128263285</v>
      </c>
      <c r="J189" s="20">
        <v>19.29</v>
      </c>
      <c r="K189" s="10">
        <v>376.88</v>
      </c>
      <c r="L189" s="11">
        <v>19.3</v>
      </c>
    </row>
    <row r="190" spans="1:14" ht="15.75" customHeight="1">
      <c r="A190" s="23">
        <v>2006</v>
      </c>
      <c r="B190" s="25"/>
      <c r="C190" s="46">
        <v>290</v>
      </c>
      <c r="D190" s="46">
        <v>21174.737321</v>
      </c>
      <c r="E190" s="45">
        <v>14881.985955</v>
      </c>
      <c r="F190" s="46">
        <v>29369.436885</v>
      </c>
      <c r="G190" s="45">
        <v>20596.783113008412</v>
      </c>
      <c r="H190" s="46">
        <v>187116.868</v>
      </c>
      <c r="I190" s="45">
        <v>131429.4751806348</v>
      </c>
      <c r="J190" s="20">
        <v>52.71</v>
      </c>
      <c r="K190" s="10">
        <v>272.18</v>
      </c>
      <c r="L190" s="11">
        <v>15.3</v>
      </c>
      <c r="M190" s="83"/>
      <c r="N190" s="66"/>
    </row>
    <row r="191" spans="1:14" ht="15.75" customHeight="1" hidden="1">
      <c r="A191" s="14" t="s">
        <v>54</v>
      </c>
      <c r="B191" s="25">
        <v>282</v>
      </c>
      <c r="C191" s="46">
        <v>289</v>
      </c>
      <c r="D191" s="46">
        <v>27836.925526</v>
      </c>
      <c r="E191" s="45">
        <v>19627.618278</v>
      </c>
      <c r="F191" s="46">
        <v>39835.447520660004</v>
      </c>
      <c r="G191" s="45">
        <v>28101.68348838043</v>
      </c>
      <c r="H191" s="46">
        <v>191276.533</v>
      </c>
      <c r="I191" s="45">
        <v>134780.0895923995</v>
      </c>
      <c r="J191" s="20">
        <v>64.391</v>
      </c>
      <c r="K191" s="10">
        <v>385.195</v>
      </c>
      <c r="L191" s="11">
        <v>21.357999999999997</v>
      </c>
      <c r="M191" s="83"/>
      <c r="N191" s="66"/>
    </row>
    <row r="192" spans="1:14" ht="15.75" customHeight="1" hidden="1">
      <c r="A192" s="14">
        <v>2</v>
      </c>
      <c r="B192" s="25">
        <v>283</v>
      </c>
      <c r="C192" s="46">
        <v>290</v>
      </c>
      <c r="D192" s="46">
        <v>30812.418631</v>
      </c>
      <c r="E192" s="45">
        <v>22172.029884</v>
      </c>
      <c r="F192" s="46">
        <v>31619.80411899</v>
      </c>
      <c r="G192" s="45">
        <v>22738.63458663133</v>
      </c>
      <c r="H192" s="46">
        <v>180767.956</v>
      </c>
      <c r="I192" s="45">
        <v>130099.19266840606</v>
      </c>
      <c r="J192" s="46">
        <v>0.176</v>
      </c>
      <c r="K192" s="10">
        <v>280.75</v>
      </c>
      <c r="L192" s="45">
        <v>13.18</v>
      </c>
      <c r="M192" s="83"/>
      <c r="N192" s="66"/>
    </row>
    <row r="193" spans="1:14" ht="15.75" customHeight="1" hidden="1">
      <c r="A193" s="14">
        <v>3</v>
      </c>
      <c r="B193" s="25">
        <v>283</v>
      </c>
      <c r="C193" s="46">
        <v>289</v>
      </c>
      <c r="D193" s="46">
        <v>28881.852948</v>
      </c>
      <c r="E193" s="45">
        <v>20627.541328</v>
      </c>
      <c r="F193" s="46">
        <v>36786.930806950004</v>
      </c>
      <c r="G193" s="45">
        <v>26208.88206738962</v>
      </c>
      <c r="H193" s="46">
        <v>220895.645</v>
      </c>
      <c r="I193" s="45">
        <v>157831.52556986627</v>
      </c>
      <c r="J193" s="46">
        <v>18.74</v>
      </c>
      <c r="K193" s="10">
        <v>412.4</v>
      </c>
      <c r="L193" s="45">
        <v>20.305</v>
      </c>
      <c r="M193" s="83"/>
      <c r="N193" s="66"/>
    </row>
    <row r="194" spans="1:14" ht="15.75" customHeight="1" hidden="1">
      <c r="A194" s="14">
        <v>4</v>
      </c>
      <c r="B194" s="25">
        <v>286</v>
      </c>
      <c r="C194" s="46">
        <v>291</v>
      </c>
      <c r="D194" s="46">
        <v>31382.352826</v>
      </c>
      <c r="E194" s="45">
        <v>23211.962618</v>
      </c>
      <c r="F194" s="46">
        <v>27579.567240229997</v>
      </c>
      <c r="G194" s="45">
        <v>20426.51416927617</v>
      </c>
      <c r="H194" s="46">
        <v>192973.862</v>
      </c>
      <c r="I194" s="45">
        <v>142596.81384944625</v>
      </c>
      <c r="J194" s="46">
        <v>72.44</v>
      </c>
      <c r="K194" s="10">
        <v>459.6</v>
      </c>
      <c r="L194" s="45">
        <v>23.6</v>
      </c>
      <c r="M194" s="83"/>
      <c r="N194" s="66"/>
    </row>
    <row r="195" spans="1:14" ht="15.75" customHeight="1" hidden="1">
      <c r="A195" s="14">
        <v>5</v>
      </c>
      <c r="B195" s="25">
        <v>290</v>
      </c>
      <c r="C195" s="46">
        <v>293</v>
      </c>
      <c r="D195" s="46">
        <v>31435.064312</v>
      </c>
      <c r="E195" s="45">
        <v>23644.594812</v>
      </c>
      <c r="F195" s="46">
        <v>33093.91359903</v>
      </c>
      <c r="G195" s="45">
        <v>24885.895448804262</v>
      </c>
      <c r="H195" s="46">
        <v>228927.334</v>
      </c>
      <c r="I195" s="45">
        <v>172204.24375745177</v>
      </c>
      <c r="J195" s="46">
        <v>133.47</v>
      </c>
      <c r="K195" s="10">
        <v>703.81</v>
      </c>
      <c r="L195" s="45">
        <v>36.5</v>
      </c>
      <c r="M195" s="83"/>
      <c r="N195" s="66"/>
    </row>
    <row r="196" spans="1:14" ht="15.75" customHeight="1" hidden="1">
      <c r="A196" s="14">
        <v>6</v>
      </c>
      <c r="B196" s="25">
        <v>291</v>
      </c>
      <c r="C196" s="46">
        <v>295</v>
      </c>
      <c r="D196" s="46">
        <v>22014.01607</v>
      </c>
      <c r="E196" s="45">
        <v>16753.435551</v>
      </c>
      <c r="F196" s="46">
        <v>32579.210084409995</v>
      </c>
      <c r="G196" s="45">
        <v>24751.28945679192</v>
      </c>
      <c r="H196" s="46">
        <v>209162.393</v>
      </c>
      <c r="I196" s="45">
        <v>159234.6526055907</v>
      </c>
      <c r="J196" s="46">
        <v>195.57</v>
      </c>
      <c r="K196" s="10">
        <v>651.8</v>
      </c>
      <c r="L196" s="45">
        <v>37.974000000000004</v>
      </c>
      <c r="M196" s="83"/>
      <c r="N196" s="66"/>
    </row>
    <row r="197" spans="1:14" ht="15.75" customHeight="1" hidden="1">
      <c r="A197" s="14">
        <v>7</v>
      </c>
      <c r="B197" s="25">
        <v>292</v>
      </c>
      <c r="C197" s="46">
        <v>295</v>
      </c>
      <c r="D197" s="46">
        <v>45103.019217</v>
      </c>
      <c r="E197" s="45">
        <v>35471.185927</v>
      </c>
      <c r="F197" s="46">
        <v>33243.33645068</v>
      </c>
      <c r="G197" s="45">
        <v>26127.267590759027</v>
      </c>
      <c r="H197" s="46">
        <v>230346.12</v>
      </c>
      <c r="I197" s="45">
        <v>180904.07161797473</v>
      </c>
      <c r="J197" s="46">
        <v>429.07</v>
      </c>
      <c r="K197" s="10">
        <v>948.57</v>
      </c>
      <c r="L197" s="45">
        <v>59.4</v>
      </c>
      <c r="M197" s="83"/>
      <c r="N197" s="66"/>
    </row>
    <row r="198" spans="1:14" ht="15.75" customHeight="1" hidden="1">
      <c r="A198" s="14">
        <v>8</v>
      </c>
      <c r="B198" s="25"/>
      <c r="C198" s="46">
        <v>295</v>
      </c>
      <c r="D198" s="46">
        <v>36130.323583</v>
      </c>
      <c r="E198" s="45">
        <v>27532.886932</v>
      </c>
      <c r="F198" s="46">
        <v>27358.16466565</v>
      </c>
      <c r="G198" s="45">
        <v>20926.467663012503</v>
      </c>
      <c r="H198" s="46">
        <v>225997.55</v>
      </c>
      <c r="I198" s="45">
        <v>172806.8964189862</v>
      </c>
      <c r="J198" s="46">
        <v>47.8</v>
      </c>
      <c r="K198" s="10">
        <v>581.9</v>
      </c>
      <c r="L198" s="45">
        <v>28.9</v>
      </c>
      <c r="M198" s="83"/>
      <c r="N198" s="66"/>
    </row>
    <row r="199" spans="1:14" ht="15.75" customHeight="1" hidden="1">
      <c r="A199" s="14">
        <v>9</v>
      </c>
      <c r="B199" s="25"/>
      <c r="C199" s="46">
        <v>295</v>
      </c>
      <c r="D199" s="46">
        <v>33762.645217</v>
      </c>
      <c r="E199" s="45">
        <v>27035.553113</v>
      </c>
      <c r="F199" s="46">
        <v>27257.875348189995</v>
      </c>
      <c r="G199" s="45">
        <v>21759.58670925661</v>
      </c>
      <c r="H199" s="46">
        <v>207070.37</v>
      </c>
      <c r="I199" s="45">
        <v>165124.86539723608</v>
      </c>
      <c r="J199" s="20">
        <v>7.442</v>
      </c>
      <c r="K199" s="10">
        <v>512.258</v>
      </c>
      <c r="L199" s="11">
        <v>22.66</v>
      </c>
      <c r="M199" s="83"/>
      <c r="N199" s="66"/>
    </row>
    <row r="200" spans="1:14" ht="15.75" customHeight="1" hidden="1">
      <c r="A200" s="14">
        <v>10</v>
      </c>
      <c r="B200" s="25"/>
      <c r="C200" s="46">
        <v>292</v>
      </c>
      <c r="D200" s="46">
        <v>42802.461355</v>
      </c>
      <c r="E200" s="45">
        <v>35856.413464</v>
      </c>
      <c r="F200" s="46">
        <v>30152.344414799994</v>
      </c>
      <c r="G200" s="45">
        <v>25226.9582690585</v>
      </c>
      <c r="H200" s="46">
        <v>226295.295</v>
      </c>
      <c r="I200" s="45">
        <v>189438.07138059838</v>
      </c>
      <c r="J200" s="20">
        <v>33.384</v>
      </c>
      <c r="K200" s="10">
        <v>460.404</v>
      </c>
      <c r="L200" s="11">
        <v>20.16</v>
      </c>
      <c r="M200" s="83"/>
      <c r="N200" s="66"/>
    </row>
    <row r="201" spans="1:14" ht="15.75" customHeight="1" hidden="1">
      <c r="A201" s="14">
        <v>11</v>
      </c>
      <c r="B201" s="25"/>
      <c r="C201" s="46">
        <v>292</v>
      </c>
      <c r="D201" s="46">
        <v>36072.222892</v>
      </c>
      <c r="E201" s="45">
        <v>30511.95929</v>
      </c>
      <c r="F201" s="46">
        <v>28402.635998</v>
      </c>
      <c r="G201" s="45">
        <v>24016.24587347266</v>
      </c>
      <c r="H201" s="46">
        <v>261224.451</v>
      </c>
      <c r="I201" s="45">
        <v>220711.4681669455</v>
      </c>
      <c r="J201" s="20">
        <v>6.91</v>
      </c>
      <c r="K201" s="10">
        <v>619.75</v>
      </c>
      <c r="L201" s="11">
        <v>24.2</v>
      </c>
      <c r="M201" s="83"/>
      <c r="N201" s="66"/>
    </row>
    <row r="202" spans="1:14" ht="15.75" customHeight="1">
      <c r="A202" s="14">
        <v>2007</v>
      </c>
      <c r="B202" s="25"/>
      <c r="C202" s="46">
        <v>292</v>
      </c>
      <c r="D202" s="46">
        <v>21544.117829</v>
      </c>
      <c r="E202" s="45">
        <v>18396.472689</v>
      </c>
      <c r="F202" s="46">
        <v>16012.308377809999</v>
      </c>
      <c r="G202" s="45">
        <v>13681.821377732458</v>
      </c>
      <c r="H202" s="46">
        <v>196231.527</v>
      </c>
      <c r="I202" s="45">
        <v>167551.15956982409</v>
      </c>
      <c r="J202" s="20">
        <v>5.007</v>
      </c>
      <c r="K202" s="10">
        <v>490.434</v>
      </c>
      <c r="L202" s="11">
        <v>19.174</v>
      </c>
      <c r="M202" s="83"/>
      <c r="N202" s="66"/>
    </row>
    <row r="203" spans="1:14" ht="15.75" customHeight="1" hidden="1">
      <c r="A203" s="14" t="s">
        <v>55</v>
      </c>
      <c r="B203" s="25">
        <v>282</v>
      </c>
      <c r="C203" s="46">
        <v>292</v>
      </c>
      <c r="D203" s="46">
        <v>34737.77253</v>
      </c>
      <c r="E203" s="45">
        <v>29592.974582</v>
      </c>
      <c r="F203" s="46">
        <v>35874.5230298</v>
      </c>
      <c r="G203" s="45">
        <v>30628.162556960327</v>
      </c>
      <c r="H203" s="46">
        <v>226634.478</v>
      </c>
      <c r="I203" s="45">
        <v>193584.35817220132</v>
      </c>
      <c r="J203" s="20">
        <v>3.61</v>
      </c>
      <c r="K203" s="10">
        <v>1258.381</v>
      </c>
      <c r="L203" s="11">
        <v>44.3</v>
      </c>
      <c r="M203" s="83"/>
      <c r="N203" s="66"/>
    </row>
    <row r="204" spans="1:14" ht="15.75" customHeight="1" hidden="1">
      <c r="A204" s="14">
        <v>2</v>
      </c>
      <c r="B204" s="27">
        <v>283</v>
      </c>
      <c r="C204" s="46">
        <v>292</v>
      </c>
      <c r="D204" s="46">
        <v>32453.914057</v>
      </c>
      <c r="E204" s="45">
        <v>27302.052541</v>
      </c>
      <c r="F204" s="46">
        <v>32707.39423742</v>
      </c>
      <c r="G204" s="45">
        <v>27522.47034927788</v>
      </c>
      <c r="H204" s="46">
        <v>219143.783</v>
      </c>
      <c r="I204" s="45">
        <v>184359.2183102968</v>
      </c>
      <c r="J204" s="46">
        <v>2.32</v>
      </c>
      <c r="K204" s="10">
        <v>986.4</v>
      </c>
      <c r="L204" s="45">
        <v>33.5</v>
      </c>
      <c r="M204" s="83"/>
      <c r="N204" s="66"/>
    </row>
    <row r="205" spans="1:14" ht="15.75" hidden="1">
      <c r="A205" s="14">
        <v>3</v>
      </c>
      <c r="B205" s="27">
        <v>283</v>
      </c>
      <c r="C205" s="46">
        <v>292</v>
      </c>
      <c r="D205" s="46">
        <v>29460.532912</v>
      </c>
      <c r="E205" s="45">
        <v>23842.215246</v>
      </c>
      <c r="F205" s="46">
        <v>30647.96627670001</v>
      </c>
      <c r="G205" s="45">
        <v>24821.773143646602</v>
      </c>
      <c r="H205" s="46">
        <v>223804.536</v>
      </c>
      <c r="I205" s="45">
        <v>180873.79263119286</v>
      </c>
      <c r="J205" s="46">
        <v>2.533</v>
      </c>
      <c r="K205" s="10">
        <v>493</v>
      </c>
      <c r="L205" s="45">
        <v>15.8</v>
      </c>
      <c r="M205" s="83"/>
      <c r="N205" s="84"/>
    </row>
    <row r="206" spans="1:14" ht="15.75" hidden="1">
      <c r="A206" s="14">
        <v>4</v>
      </c>
      <c r="B206" s="27">
        <v>286</v>
      </c>
      <c r="C206" s="46">
        <v>291</v>
      </c>
      <c r="D206" s="46">
        <v>30243.074028</v>
      </c>
      <c r="E206" s="45">
        <v>23359.237073</v>
      </c>
      <c r="F206" s="46">
        <v>26187.00198284</v>
      </c>
      <c r="G206" s="45">
        <v>20225.30795320218</v>
      </c>
      <c r="H206" s="46">
        <v>256120.312</v>
      </c>
      <c r="I206" s="45">
        <v>197680.58468676615</v>
      </c>
      <c r="J206" s="46">
        <v>48.324</v>
      </c>
      <c r="K206" s="10">
        <v>331.584</v>
      </c>
      <c r="L206" s="45">
        <v>12.6</v>
      </c>
      <c r="M206" s="83"/>
      <c r="N206" s="66"/>
    </row>
    <row r="207" spans="1:14" ht="15.75" hidden="1">
      <c r="A207" s="14">
        <v>5</v>
      </c>
      <c r="B207" s="27">
        <v>290</v>
      </c>
      <c r="C207" s="46">
        <v>291</v>
      </c>
      <c r="D207" s="46">
        <v>26469.100752</v>
      </c>
      <c r="E207" s="45">
        <v>21327.689387</v>
      </c>
      <c r="F207" s="46">
        <v>20864.883907259995</v>
      </c>
      <c r="G207" s="45">
        <v>16805.71666504294</v>
      </c>
      <c r="H207" s="46">
        <v>255831.604</v>
      </c>
      <c r="I207" s="45">
        <v>205845.7624659536</v>
      </c>
      <c r="J207" s="46">
        <v>11.446</v>
      </c>
      <c r="K207" s="10">
        <v>662.459</v>
      </c>
      <c r="L207" s="45">
        <v>23.528</v>
      </c>
      <c r="M207" s="83"/>
      <c r="N207" s="66"/>
    </row>
    <row r="208" spans="1:14" ht="15.75" hidden="1">
      <c r="A208" s="14">
        <v>6</v>
      </c>
      <c r="B208" s="27">
        <v>291</v>
      </c>
      <c r="C208" s="46">
        <v>289</v>
      </c>
      <c r="D208" s="46">
        <v>22818.685179</v>
      </c>
      <c r="E208" s="45">
        <v>18578.923009</v>
      </c>
      <c r="F208" s="46">
        <v>20462.00103069</v>
      </c>
      <c r="G208" s="45">
        <v>16651.26579414353</v>
      </c>
      <c r="H208" s="46">
        <v>212100.263</v>
      </c>
      <c r="I208" s="45">
        <v>172711.72656070135</v>
      </c>
      <c r="J208" s="46">
        <v>30.21</v>
      </c>
      <c r="K208" s="10">
        <v>694.772</v>
      </c>
      <c r="L208" s="45">
        <v>25.22</v>
      </c>
      <c r="M208" s="83"/>
      <c r="N208" s="66"/>
    </row>
    <row r="209" spans="1:14" ht="15.75" hidden="1">
      <c r="A209" s="14">
        <v>7</v>
      </c>
      <c r="B209" s="27">
        <v>292</v>
      </c>
      <c r="C209" s="46">
        <v>288</v>
      </c>
      <c r="D209" s="46">
        <v>31350.431904</v>
      </c>
      <c r="E209" s="45">
        <v>26073.732207</v>
      </c>
      <c r="F209" s="46">
        <v>25593.369383409998</v>
      </c>
      <c r="G209" s="45">
        <v>21286.777769116095</v>
      </c>
      <c r="H209" s="46">
        <v>284281.764</v>
      </c>
      <c r="I209" s="45">
        <v>235522.28038496812</v>
      </c>
      <c r="J209" s="46">
        <v>20.09</v>
      </c>
      <c r="K209" s="10">
        <v>745.01</v>
      </c>
      <c r="L209" s="45">
        <v>25.35</v>
      </c>
      <c r="M209" s="83"/>
      <c r="N209" s="66"/>
    </row>
    <row r="210" spans="1:14" ht="15.75" hidden="1">
      <c r="A210" s="14">
        <v>8</v>
      </c>
      <c r="B210" s="27"/>
      <c r="C210" s="46">
        <v>287</v>
      </c>
      <c r="D210" s="46">
        <v>23668.066316</v>
      </c>
      <c r="E210" s="45">
        <v>20226.137019</v>
      </c>
      <c r="F210" s="46">
        <v>26471.13566722</v>
      </c>
      <c r="G210" s="45">
        <v>22564.973727700664</v>
      </c>
      <c r="H210" s="46">
        <v>230623.509</v>
      </c>
      <c r="I210" s="45">
        <v>196642.4591741717</v>
      </c>
      <c r="J210" s="46">
        <v>25.04</v>
      </c>
      <c r="K210" s="10">
        <v>1530.127</v>
      </c>
      <c r="L210" s="45">
        <v>57.508</v>
      </c>
      <c r="M210" s="83"/>
      <c r="N210" s="66"/>
    </row>
    <row r="211" spans="1:14" ht="15.75" hidden="1">
      <c r="A211" s="14">
        <v>9</v>
      </c>
      <c r="B211" s="27"/>
      <c r="C211" s="46">
        <v>287</v>
      </c>
      <c r="D211" s="46">
        <v>28543.513949</v>
      </c>
      <c r="E211" s="45">
        <v>23100.167406</v>
      </c>
      <c r="F211" s="46">
        <v>31796.396114419993</v>
      </c>
      <c r="G211" s="45">
        <v>25678.59484227759</v>
      </c>
      <c r="H211" s="46">
        <v>236428.021</v>
      </c>
      <c r="I211" s="45">
        <v>191782.14854301323</v>
      </c>
      <c r="J211" s="20">
        <v>4.822</v>
      </c>
      <c r="K211" s="10">
        <v>885.5</v>
      </c>
      <c r="L211" s="11">
        <v>34.24</v>
      </c>
      <c r="M211" s="83"/>
      <c r="N211" s="66"/>
    </row>
    <row r="212" spans="1:14" ht="15.75" hidden="1">
      <c r="A212" s="14">
        <v>10</v>
      </c>
      <c r="B212" s="27"/>
      <c r="C212" s="46">
        <v>287</v>
      </c>
      <c r="D212" s="46">
        <v>29782.448234</v>
      </c>
      <c r="E212" s="45">
        <v>20194.633886</v>
      </c>
      <c r="F212" s="46">
        <v>18113.33143612</v>
      </c>
      <c r="G212" s="45">
        <v>12433.594951133908</v>
      </c>
      <c r="H212" s="46">
        <v>277390.312</v>
      </c>
      <c r="I212" s="45">
        <v>186945.76595718056</v>
      </c>
      <c r="J212" s="20">
        <v>5.86</v>
      </c>
      <c r="K212" s="10">
        <v>435.69</v>
      </c>
      <c r="L212" s="11">
        <v>16.4</v>
      </c>
      <c r="M212" s="20"/>
      <c r="N212" s="10"/>
    </row>
    <row r="213" spans="1:14" ht="15.75" hidden="1">
      <c r="A213" s="14">
        <v>11</v>
      </c>
      <c r="B213" s="27"/>
      <c r="C213" s="46">
        <v>284</v>
      </c>
      <c r="D213" s="46">
        <v>25723.899892</v>
      </c>
      <c r="E213" s="45">
        <v>16234.104647</v>
      </c>
      <c r="F213" s="46">
        <v>16414.31045511</v>
      </c>
      <c r="G213" s="45">
        <v>10413.165572501117</v>
      </c>
      <c r="H213" s="46">
        <v>285615.889</v>
      </c>
      <c r="I213" s="45">
        <v>180344.7226449405</v>
      </c>
      <c r="J213" s="20">
        <v>5.51</v>
      </c>
      <c r="K213" s="10">
        <v>606.081</v>
      </c>
      <c r="L213" s="11">
        <v>24.5</v>
      </c>
      <c r="M213" s="20"/>
      <c r="N213" s="10"/>
    </row>
    <row r="214" spans="1:14" ht="15.75">
      <c r="A214" s="14">
        <v>2008</v>
      </c>
      <c r="B214" s="27"/>
      <c r="C214" s="46">
        <v>284</v>
      </c>
      <c r="D214" s="46">
        <v>17363.353418</v>
      </c>
      <c r="E214" s="45">
        <v>11250.567574</v>
      </c>
      <c r="F214" s="46">
        <v>15673.550660989997</v>
      </c>
      <c r="G214" s="45">
        <v>10189.235379822554</v>
      </c>
      <c r="H214" s="46">
        <v>227342.408</v>
      </c>
      <c r="I214" s="45">
        <v>147784.16447809717</v>
      </c>
      <c r="J214" s="20">
        <v>5.41</v>
      </c>
      <c r="K214" s="10">
        <v>527.1</v>
      </c>
      <c r="L214" s="11">
        <v>19.661</v>
      </c>
      <c r="M214" s="20"/>
      <c r="N214" s="10"/>
    </row>
    <row r="215" spans="1:14" ht="16.5" customHeight="1" hidden="1">
      <c r="A215" s="14" t="s">
        <v>56</v>
      </c>
      <c r="B215" s="27">
        <v>282</v>
      </c>
      <c r="C215" s="46">
        <v>283</v>
      </c>
      <c r="D215" s="46">
        <v>24881.261241</v>
      </c>
      <c r="E215" s="45">
        <v>15643.10805</v>
      </c>
      <c r="F215" s="46">
        <v>35675.93950119</v>
      </c>
      <c r="G215" s="45">
        <v>22396.77900460643</v>
      </c>
      <c r="H215" s="46">
        <v>197102.394</v>
      </c>
      <c r="I215" s="45">
        <v>123535.53737412443</v>
      </c>
      <c r="J215" s="20">
        <v>4.54</v>
      </c>
      <c r="K215" s="10">
        <v>944.85</v>
      </c>
      <c r="L215" s="11">
        <v>34.035</v>
      </c>
      <c r="M215" s="86"/>
      <c r="N215" s="66"/>
    </row>
    <row r="216" spans="1:14" ht="15.75" hidden="1">
      <c r="A216" s="14">
        <v>2</v>
      </c>
      <c r="B216" s="27">
        <v>283</v>
      </c>
      <c r="C216" s="46">
        <v>283</v>
      </c>
      <c r="D216" s="46">
        <v>19758.150267</v>
      </c>
      <c r="E216" s="45">
        <v>11948.993323</v>
      </c>
      <c r="F216" s="46">
        <v>38903.69914511</v>
      </c>
      <c r="G216" s="45">
        <v>23546.48391729212</v>
      </c>
      <c r="H216" s="46">
        <v>258506.136</v>
      </c>
      <c r="I216" s="45">
        <v>156231.2352291</v>
      </c>
      <c r="J216" s="20">
        <v>71</v>
      </c>
      <c r="K216" s="10">
        <v>1388.785576</v>
      </c>
      <c r="L216" s="11">
        <v>45.85</v>
      </c>
      <c r="M216" s="86"/>
      <c r="N216" s="66"/>
    </row>
    <row r="217" spans="1:14" ht="15.75" hidden="1">
      <c r="A217" s="14">
        <v>3</v>
      </c>
      <c r="B217" s="27">
        <v>283</v>
      </c>
      <c r="C217" s="46">
        <v>283</v>
      </c>
      <c r="D217" s="46">
        <v>25276.431268</v>
      </c>
      <c r="E217" s="45">
        <v>14908.600669</v>
      </c>
      <c r="F217" s="46">
        <v>36265.27104823</v>
      </c>
      <c r="G217" s="45">
        <v>21279.18981714059</v>
      </c>
      <c r="H217" s="46">
        <v>302518.105</v>
      </c>
      <c r="I217" s="45">
        <v>177839.69000221393</v>
      </c>
      <c r="J217" s="20">
        <v>20.54</v>
      </c>
      <c r="K217" s="10">
        <v>819.88</v>
      </c>
      <c r="L217" s="11">
        <v>27.551</v>
      </c>
      <c r="M217" s="86"/>
      <c r="N217" s="84"/>
    </row>
    <row r="218" spans="1:14" ht="15.75" hidden="1">
      <c r="A218" s="14">
        <v>4</v>
      </c>
      <c r="B218" s="27">
        <v>286</v>
      </c>
      <c r="C218" s="46">
        <v>283</v>
      </c>
      <c r="D218" s="46">
        <v>38907.19337</v>
      </c>
      <c r="E218" s="45">
        <v>24346.91377</v>
      </c>
      <c r="F218" s="46">
        <v>31857.537947111</v>
      </c>
      <c r="G218" s="45">
        <v>19925.223415945213</v>
      </c>
      <c r="H218" s="46">
        <v>281636.344</v>
      </c>
      <c r="I218" s="45">
        <v>176179.89799337176</v>
      </c>
      <c r="J218" s="20">
        <v>16.87</v>
      </c>
      <c r="K218" s="10">
        <v>166.15</v>
      </c>
      <c r="L218" s="11">
        <v>5.77</v>
      </c>
      <c r="M218" s="86"/>
      <c r="N218" s="66"/>
    </row>
    <row r="219" spans="1:14" ht="15.75" hidden="1">
      <c r="A219" s="14">
        <v>5</v>
      </c>
      <c r="B219" s="27">
        <v>290</v>
      </c>
      <c r="C219" s="46">
        <v>282</v>
      </c>
      <c r="D219" s="46">
        <v>48442.296307</v>
      </c>
      <c r="E219" s="45">
        <v>31305.620841</v>
      </c>
      <c r="F219" s="46">
        <v>33024.752317965715</v>
      </c>
      <c r="G219" s="45">
        <v>21322.532589542116</v>
      </c>
      <c r="H219" s="46">
        <v>232040.64</v>
      </c>
      <c r="I219" s="45">
        <v>149859.4041884796</v>
      </c>
      <c r="J219" s="20">
        <v>9.097</v>
      </c>
      <c r="K219" s="10">
        <v>119.923</v>
      </c>
      <c r="L219" s="11">
        <v>4.013</v>
      </c>
      <c r="M219" s="86"/>
      <c r="N219" s="66"/>
    </row>
    <row r="220" spans="1:14" ht="15.75" hidden="1">
      <c r="A220" s="14">
        <v>6</v>
      </c>
      <c r="B220" s="27">
        <v>291</v>
      </c>
      <c r="C220" s="46">
        <v>282</v>
      </c>
      <c r="D220" s="46">
        <v>47099.260523</v>
      </c>
      <c r="E220" s="45">
        <v>30633.458202</v>
      </c>
      <c r="F220" s="46">
        <v>40095.73396597727</v>
      </c>
      <c r="G220" s="45">
        <v>26044.009765656043</v>
      </c>
      <c r="H220" s="46">
        <v>269141.099</v>
      </c>
      <c r="I220" s="45">
        <v>174940.68979932283</v>
      </c>
      <c r="J220" s="20">
        <v>10.397</v>
      </c>
      <c r="K220" s="10">
        <v>319.845</v>
      </c>
      <c r="L220" s="11">
        <v>10.547</v>
      </c>
      <c r="M220" s="86"/>
      <c r="N220" s="66"/>
    </row>
    <row r="221" spans="1:14" ht="15.75" hidden="1">
      <c r="A221" s="14">
        <v>7</v>
      </c>
      <c r="B221" s="27">
        <v>292</v>
      </c>
      <c r="C221" s="46">
        <v>280</v>
      </c>
      <c r="D221" s="46">
        <v>44538.970718</v>
      </c>
      <c r="E221" s="45">
        <v>29581.017963</v>
      </c>
      <c r="F221" s="46">
        <v>43976.48966354064</v>
      </c>
      <c r="G221" s="45">
        <v>29079.679802359697</v>
      </c>
      <c r="H221" s="46">
        <v>245805.829</v>
      </c>
      <c r="I221" s="45">
        <v>162807.92510930044</v>
      </c>
      <c r="J221" s="20">
        <v>13.586</v>
      </c>
      <c r="K221" s="10">
        <v>801.879</v>
      </c>
      <c r="L221" s="11">
        <v>26.654</v>
      </c>
      <c r="M221" s="86"/>
      <c r="N221" s="66"/>
    </row>
    <row r="222" spans="1:14" ht="15.75" hidden="1">
      <c r="A222" s="14">
        <v>8</v>
      </c>
      <c r="B222" s="27"/>
      <c r="C222" s="46">
        <v>280</v>
      </c>
      <c r="D222" s="46">
        <v>51831.674553</v>
      </c>
      <c r="E222" s="45">
        <v>35060.788647</v>
      </c>
      <c r="F222" s="46">
        <v>33325.8443782163</v>
      </c>
      <c r="G222" s="45">
        <v>22567.186823789867</v>
      </c>
      <c r="H222" s="46">
        <v>241211.43</v>
      </c>
      <c r="I222" s="45">
        <v>163013.61551483185</v>
      </c>
      <c r="J222" s="46">
        <v>11.24</v>
      </c>
      <c r="K222" s="10">
        <v>624.97</v>
      </c>
      <c r="L222" s="11">
        <v>20.71</v>
      </c>
      <c r="M222" s="86"/>
      <c r="N222" s="66"/>
    </row>
    <row r="223" spans="1:14" ht="15.75" hidden="1">
      <c r="A223" s="14">
        <v>9</v>
      </c>
      <c r="B223" s="27"/>
      <c r="C223" s="46">
        <v>280</v>
      </c>
      <c r="D223" s="46">
        <v>39921.783182</v>
      </c>
      <c r="E223" s="45">
        <v>26910.195379</v>
      </c>
      <c r="F223" s="46">
        <v>34058.96789670987</v>
      </c>
      <c r="G223" s="45">
        <v>22963.86379004064</v>
      </c>
      <c r="H223" s="46">
        <v>213256.699</v>
      </c>
      <c r="I223" s="45">
        <v>143762.49382604985</v>
      </c>
      <c r="J223" s="20">
        <v>16</v>
      </c>
      <c r="K223" s="10">
        <v>348</v>
      </c>
      <c r="L223" s="11">
        <v>11</v>
      </c>
      <c r="M223" s="86"/>
      <c r="N223" s="66"/>
    </row>
    <row r="224" spans="1:14" ht="15.75" hidden="1">
      <c r="A224" s="14">
        <v>10</v>
      </c>
      <c r="B224" s="27"/>
      <c r="C224" s="85" t="s">
        <v>28</v>
      </c>
      <c r="D224" s="46">
        <v>50753.077782</v>
      </c>
      <c r="E224" s="45">
        <v>34769.272186</v>
      </c>
      <c r="F224" s="46">
        <v>35484.6444269386</v>
      </c>
      <c r="G224" s="45">
        <v>24287.10981997004</v>
      </c>
      <c r="H224" s="46">
        <v>244863.552</v>
      </c>
      <c r="I224" s="45">
        <v>167632.01359661802</v>
      </c>
      <c r="J224" s="20">
        <v>13</v>
      </c>
      <c r="K224" s="10">
        <v>334</v>
      </c>
      <c r="L224" s="11">
        <v>10</v>
      </c>
      <c r="M224" s="86"/>
      <c r="N224" s="10"/>
    </row>
    <row r="225" spans="1:14" ht="15.75" hidden="1">
      <c r="A225" s="14">
        <v>11</v>
      </c>
      <c r="B225" s="27"/>
      <c r="C225" s="46">
        <v>282</v>
      </c>
      <c r="D225" s="46">
        <v>41539.929636</v>
      </c>
      <c r="E225" s="45">
        <v>28096.272577</v>
      </c>
      <c r="F225" s="46">
        <v>27530.18144927869</v>
      </c>
      <c r="G225" s="45">
        <v>18619.938246350237</v>
      </c>
      <c r="H225" s="46">
        <v>227540.27</v>
      </c>
      <c r="I225" s="45">
        <v>153852.41069571857</v>
      </c>
      <c r="J225" s="20">
        <v>41</v>
      </c>
      <c r="K225" s="10">
        <v>336</v>
      </c>
      <c r="L225" s="11">
        <v>9</v>
      </c>
      <c r="M225" s="86"/>
      <c r="N225" s="10"/>
    </row>
    <row r="226" spans="1:14" ht="15.75">
      <c r="A226" s="14">
        <v>2009</v>
      </c>
      <c r="B226" s="27"/>
      <c r="C226" s="46">
        <v>233</v>
      </c>
      <c r="D226" s="46">
        <v>49584.257616</v>
      </c>
      <c r="E226" s="45">
        <v>33122.004024</v>
      </c>
      <c r="F226" s="46">
        <v>26736.606147211744</v>
      </c>
      <c r="G226" s="45">
        <v>17872.771883767575</v>
      </c>
      <c r="H226" s="46">
        <v>268908.692</v>
      </c>
      <c r="I226" s="45">
        <v>179375.75010199202</v>
      </c>
      <c r="J226" s="20">
        <v>30</v>
      </c>
      <c r="K226" s="10">
        <v>608</v>
      </c>
      <c r="L226" s="11">
        <v>16.5</v>
      </c>
      <c r="M226" s="86"/>
      <c r="N226" s="10"/>
    </row>
    <row r="227" spans="1:14" ht="15.75" hidden="1">
      <c r="A227" s="14" t="s">
        <v>58</v>
      </c>
      <c r="B227" s="27"/>
      <c r="C227" s="46"/>
      <c r="D227" s="46">
        <v>60478.001345</v>
      </c>
      <c r="E227" s="45">
        <v>41297.387301</v>
      </c>
      <c r="F227" s="46">
        <v>40505.29210823953</v>
      </c>
      <c r="G227" s="45">
        <v>27680.40181463847</v>
      </c>
      <c r="H227" s="46">
        <v>276063.937</v>
      </c>
      <c r="I227" s="45">
        <v>188526.07030295685</v>
      </c>
      <c r="J227" s="20">
        <v>12.7</v>
      </c>
      <c r="K227" s="10">
        <v>160</v>
      </c>
      <c r="L227" s="11">
        <v>4.484</v>
      </c>
      <c r="M227" s="86"/>
      <c r="N227" s="10"/>
    </row>
    <row r="228" spans="1:14" ht="15.75" hidden="1">
      <c r="A228" s="14">
        <v>2</v>
      </c>
      <c r="B228" s="27"/>
      <c r="C228" s="46"/>
      <c r="D228" s="46">
        <v>57936.927303</v>
      </c>
      <c r="E228" s="45">
        <v>38426.687664</v>
      </c>
      <c r="F228" s="46">
        <v>37542</v>
      </c>
      <c r="G228" s="45">
        <v>24898</v>
      </c>
      <c r="H228" s="46">
        <v>258877</v>
      </c>
      <c r="I228" s="45">
        <v>171827</v>
      </c>
      <c r="J228" s="20">
        <v>12</v>
      </c>
      <c r="K228" s="10">
        <v>200</v>
      </c>
      <c r="L228" s="11">
        <v>5.894</v>
      </c>
      <c r="M228" s="86"/>
      <c r="N228" s="10"/>
    </row>
    <row r="229" spans="1:14" ht="15.75" hidden="1">
      <c r="A229" s="14">
        <v>3</v>
      </c>
      <c r="B229" s="27"/>
      <c r="C229" s="46"/>
      <c r="D229" s="46">
        <v>57174.510661</v>
      </c>
      <c r="E229" s="45">
        <v>37454.432014</v>
      </c>
      <c r="F229" s="46">
        <v>50127.93927171046</v>
      </c>
      <c r="G229" s="45">
        <v>32831.89657188447</v>
      </c>
      <c r="H229" s="46">
        <v>271238.697</v>
      </c>
      <c r="I229" s="45">
        <v>177705.42063531437</v>
      </c>
      <c r="J229" s="20">
        <v>17.49555</v>
      </c>
      <c r="K229" s="10">
        <v>249.929</v>
      </c>
      <c r="L229" s="11">
        <v>6.978</v>
      </c>
      <c r="M229" s="86"/>
      <c r="N229" s="10"/>
    </row>
    <row r="230" spans="1:14" ht="15.75" hidden="1">
      <c r="A230" s="14">
        <v>4</v>
      </c>
      <c r="B230" s="27"/>
      <c r="C230" s="46"/>
      <c r="D230" s="46">
        <v>57764.710345</v>
      </c>
      <c r="E230" s="45">
        <v>38931.479444</v>
      </c>
      <c r="F230" s="46">
        <v>32957.85751600075</v>
      </c>
      <c r="G230" s="45">
        <v>22188.837404994672</v>
      </c>
      <c r="H230" s="46">
        <v>280470.498</v>
      </c>
      <c r="I230" s="45">
        <v>189010.84420183965</v>
      </c>
      <c r="J230" s="20">
        <v>17.265</v>
      </c>
      <c r="K230" s="10">
        <v>168.875</v>
      </c>
      <c r="L230" s="11">
        <v>4.562</v>
      </c>
      <c r="M230" s="86"/>
      <c r="N230" s="10"/>
    </row>
    <row r="231" spans="1:14" ht="15.75" hidden="1">
      <c r="A231" s="14">
        <v>5</v>
      </c>
      <c r="B231" s="27"/>
      <c r="C231" s="46"/>
      <c r="D231" s="46">
        <v>53885.41943</v>
      </c>
      <c r="E231" s="45">
        <v>35069.445547</v>
      </c>
      <c r="F231" s="46">
        <v>35004.274196510836</v>
      </c>
      <c r="G231" s="45">
        <v>22791.69815474116</v>
      </c>
      <c r="H231" s="46">
        <v>256448.927</v>
      </c>
      <c r="I231" s="45">
        <v>166878.12533803476</v>
      </c>
      <c r="J231" s="20">
        <v>49.4328</v>
      </c>
      <c r="K231" s="10">
        <v>514.75</v>
      </c>
      <c r="L231" s="11">
        <v>13.251</v>
      </c>
      <c r="M231" s="86"/>
      <c r="N231" s="10"/>
    </row>
    <row r="232" spans="1:14" ht="15.75" hidden="1">
      <c r="A232" s="14">
        <v>6</v>
      </c>
      <c r="B232" s="27"/>
      <c r="C232" s="46"/>
      <c r="D232" s="46">
        <v>41140.854007</v>
      </c>
      <c r="E232" s="45">
        <v>26209.897474</v>
      </c>
      <c r="F232" s="46">
        <v>43532</v>
      </c>
      <c r="G232" s="45">
        <v>27734</v>
      </c>
      <c r="H232" s="46">
        <v>257132</v>
      </c>
      <c r="I232" s="45">
        <v>163813</v>
      </c>
      <c r="J232" s="20">
        <v>22</v>
      </c>
      <c r="K232" s="10">
        <v>242</v>
      </c>
      <c r="L232" s="11">
        <v>6.1</v>
      </c>
      <c r="M232" s="86"/>
      <c r="N232" s="10"/>
    </row>
    <row r="233" spans="1:14" ht="15.75" hidden="1">
      <c r="A233" s="14">
        <v>7</v>
      </c>
      <c r="B233" s="27"/>
      <c r="C233" s="46"/>
      <c r="D233" s="46">
        <v>40782.684682</v>
      </c>
      <c r="E233" s="45">
        <v>26638.598465</v>
      </c>
      <c r="F233" s="46">
        <v>36387.6380443693</v>
      </c>
      <c r="G233" s="45">
        <v>23746.933724963004</v>
      </c>
      <c r="H233" s="46">
        <v>283149.357</v>
      </c>
      <c r="I233" s="45">
        <v>184831.4467938041</v>
      </c>
      <c r="J233" s="20">
        <v>26</v>
      </c>
      <c r="K233" s="10">
        <v>1054</v>
      </c>
      <c r="L233" s="11">
        <v>27.48</v>
      </c>
      <c r="M233" s="86"/>
      <c r="N233" s="10"/>
    </row>
    <row r="234" spans="1:14" ht="15.75" hidden="1">
      <c r="A234" s="14">
        <v>8</v>
      </c>
      <c r="B234" s="27"/>
      <c r="C234" s="46"/>
      <c r="D234" s="46">
        <v>35336.610777</v>
      </c>
      <c r="E234" s="45">
        <v>23538.836837</v>
      </c>
      <c r="F234" s="46">
        <v>30568.767392008434</v>
      </c>
      <c r="G234" s="45">
        <v>20361.832856106867</v>
      </c>
      <c r="H234" s="46">
        <v>258441.591</v>
      </c>
      <c r="I234" s="45">
        <v>172154.98621545028</v>
      </c>
      <c r="J234" s="20">
        <v>14</v>
      </c>
      <c r="K234" s="10">
        <v>367</v>
      </c>
      <c r="L234" s="11">
        <v>9.454</v>
      </c>
      <c r="M234" s="86"/>
      <c r="N234" s="10"/>
    </row>
    <row r="235" spans="1:14" ht="15.75" hidden="1">
      <c r="A235" s="14">
        <v>9</v>
      </c>
      <c r="B235" s="27"/>
      <c r="C235" s="46"/>
      <c r="D235" s="46">
        <v>48288.745341</v>
      </c>
      <c r="E235" s="45">
        <v>32616.888683</v>
      </c>
      <c r="F235" s="46">
        <v>29843.511287091336</v>
      </c>
      <c r="G235" s="45">
        <v>20132.926707595583</v>
      </c>
      <c r="H235" s="46">
        <v>218618.539</v>
      </c>
      <c r="I235" s="45">
        <v>147357.37134546868</v>
      </c>
      <c r="J235" s="20">
        <v>19.7</v>
      </c>
      <c r="K235" s="10">
        <v>319</v>
      </c>
      <c r="L235" s="11">
        <v>7.75</v>
      </c>
      <c r="M235" s="86"/>
      <c r="N235" s="10"/>
    </row>
    <row r="236" spans="1:14" ht="15.75" hidden="1">
      <c r="A236" s="14">
        <v>10</v>
      </c>
      <c r="B236" s="27"/>
      <c r="C236" s="46"/>
      <c r="D236" s="46">
        <v>58359.947358</v>
      </c>
      <c r="E236" s="45">
        <v>41247.737321</v>
      </c>
      <c r="F236" s="46">
        <v>36234.98140365508</v>
      </c>
      <c r="G236" s="45">
        <v>25585.95066950944</v>
      </c>
      <c r="H236" s="46">
        <v>217018.344</v>
      </c>
      <c r="I236" s="45">
        <v>153239.9405178538</v>
      </c>
      <c r="J236" s="20">
        <v>16.9</v>
      </c>
      <c r="K236" s="10">
        <v>515</v>
      </c>
      <c r="L236" s="11">
        <v>11.986</v>
      </c>
      <c r="M236" s="86"/>
      <c r="N236" s="10"/>
    </row>
    <row r="237" spans="1:14" ht="15.75" hidden="1">
      <c r="A237" s="14">
        <v>11</v>
      </c>
      <c r="B237" s="27"/>
      <c r="C237" s="46"/>
      <c r="D237" s="46">
        <v>51425.090038</v>
      </c>
      <c r="E237" s="45">
        <v>35930.761093</v>
      </c>
      <c r="F237" s="46">
        <v>28847.40211179607</v>
      </c>
      <c r="G237" s="45">
        <v>20174.997614164753</v>
      </c>
      <c r="H237" s="46">
        <v>198847.924</v>
      </c>
      <c r="I237" s="45">
        <v>139218.08408048534</v>
      </c>
      <c r="J237" s="20">
        <v>15.05</v>
      </c>
      <c r="K237" s="10">
        <v>306</v>
      </c>
      <c r="L237" s="11">
        <v>6.915</v>
      </c>
      <c r="M237" s="86"/>
      <c r="N237" s="10"/>
    </row>
    <row r="238" spans="1:13" ht="15.75">
      <c r="A238" s="72">
        <v>2010</v>
      </c>
      <c r="B238" s="66"/>
      <c r="C238" s="84"/>
      <c r="D238" s="98">
        <v>73090.89757</v>
      </c>
      <c r="E238" s="88">
        <v>48385.144805</v>
      </c>
      <c r="F238" s="98">
        <v>44632</v>
      </c>
      <c r="G238" s="88">
        <v>29582</v>
      </c>
      <c r="H238" s="46">
        <v>235986.686</v>
      </c>
      <c r="I238" s="45">
        <v>155655.0471794188</v>
      </c>
      <c r="J238" s="20">
        <v>33.32</v>
      </c>
      <c r="K238" s="90">
        <v>453</v>
      </c>
      <c r="L238" s="88">
        <v>10.116</v>
      </c>
      <c r="M238" s="86"/>
    </row>
    <row r="239" spans="1:13" ht="15.75" hidden="1">
      <c r="A239" s="14" t="s">
        <v>59</v>
      </c>
      <c r="B239" s="66"/>
      <c r="C239" s="84"/>
      <c r="D239" s="98">
        <v>76933.328419</v>
      </c>
      <c r="E239" s="88">
        <v>49470.797588</v>
      </c>
      <c r="F239" s="98">
        <v>60363.67408115928</v>
      </c>
      <c r="G239" s="88">
        <v>38854.769825609364</v>
      </c>
      <c r="H239" s="46">
        <v>252112.095</v>
      </c>
      <c r="I239" s="45">
        <v>162107.31651611222</v>
      </c>
      <c r="J239" s="20">
        <v>30.99</v>
      </c>
      <c r="K239" s="90">
        <v>787</v>
      </c>
      <c r="L239" s="88">
        <v>17.938</v>
      </c>
      <c r="M239" s="86"/>
    </row>
    <row r="240" spans="1:13" ht="15.75" hidden="1">
      <c r="A240" s="14">
        <v>2</v>
      </c>
      <c r="B240" s="66"/>
      <c r="C240" s="47"/>
      <c r="D240" s="46">
        <v>69144.733447</v>
      </c>
      <c r="E240" s="45">
        <v>43714.346757</v>
      </c>
      <c r="F240" s="46">
        <v>50530.48058057926</v>
      </c>
      <c r="G240" s="45">
        <v>31961.261292716554</v>
      </c>
      <c r="H240" s="46">
        <v>251941.583</v>
      </c>
      <c r="I240" s="45">
        <v>159339.26815229238</v>
      </c>
      <c r="J240" s="20">
        <v>21.97</v>
      </c>
      <c r="K240" s="90">
        <v>352.57</v>
      </c>
      <c r="L240" s="88">
        <v>8.005</v>
      </c>
      <c r="M240" s="87"/>
    </row>
    <row r="241" spans="1:13" ht="15.75" hidden="1">
      <c r="A241" s="23">
        <v>3</v>
      </c>
      <c r="B241" s="66"/>
      <c r="C241" s="47"/>
      <c r="D241" s="46">
        <v>83332.097821</v>
      </c>
      <c r="E241" s="45">
        <v>53000.793067</v>
      </c>
      <c r="F241" s="46">
        <v>56590.94034123549</v>
      </c>
      <c r="G241" s="45">
        <v>35963.34105153949</v>
      </c>
      <c r="H241" s="46">
        <v>264538.492</v>
      </c>
      <c r="I241" s="45">
        <v>168364.92596172672</v>
      </c>
      <c r="J241" s="20">
        <v>29.05</v>
      </c>
      <c r="K241" s="90">
        <v>471.277</v>
      </c>
      <c r="L241" s="88">
        <v>11</v>
      </c>
      <c r="M241" s="87"/>
    </row>
    <row r="242" spans="1:13" ht="15.75" hidden="1">
      <c r="A242" s="23">
        <v>4</v>
      </c>
      <c r="B242" s="66"/>
      <c r="C242" s="47"/>
      <c r="D242" s="46">
        <v>72175.417843</v>
      </c>
      <c r="E242" s="45">
        <v>47685.347994</v>
      </c>
      <c r="F242" s="46">
        <v>41418.97480200857</v>
      </c>
      <c r="G242" s="45">
        <v>27353.442735435867</v>
      </c>
      <c r="H242" s="46">
        <v>249162.608</v>
      </c>
      <c r="I242" s="45">
        <v>164633.38841034131</v>
      </c>
      <c r="J242" s="20">
        <v>29.02</v>
      </c>
      <c r="K242" s="90">
        <v>349.524</v>
      </c>
      <c r="L242" s="88">
        <v>8</v>
      </c>
      <c r="M242" s="87"/>
    </row>
    <row r="243" spans="1:13" ht="15.75" hidden="1">
      <c r="A243" s="23">
        <v>5</v>
      </c>
      <c r="B243" s="66"/>
      <c r="C243" s="47"/>
      <c r="D243" s="46">
        <v>64869.84166</v>
      </c>
      <c r="E243" s="45">
        <v>41480.737765</v>
      </c>
      <c r="F243" s="46">
        <v>32875.30595088947</v>
      </c>
      <c r="G243" s="45">
        <v>20989.887283702985</v>
      </c>
      <c r="H243" s="46">
        <v>251349.944</v>
      </c>
      <c r="I243" s="45">
        <v>160583.5586124824</v>
      </c>
      <c r="J243" s="20">
        <v>36.71</v>
      </c>
      <c r="K243" s="90">
        <v>373.313</v>
      </c>
      <c r="L243" s="88">
        <v>8</v>
      </c>
      <c r="M243" s="87"/>
    </row>
    <row r="244" spans="1:13" ht="15.75" hidden="1">
      <c r="A244" s="23">
        <v>6</v>
      </c>
      <c r="B244" s="66"/>
      <c r="C244" s="47"/>
      <c r="D244" s="46">
        <v>50513.69143</v>
      </c>
      <c r="E244" s="45">
        <v>31729.122054</v>
      </c>
      <c r="F244" s="46">
        <v>34820.21025319093</v>
      </c>
      <c r="G244" s="45">
        <v>21862.64203710199</v>
      </c>
      <c r="H244" s="46">
        <v>217746.16</v>
      </c>
      <c r="I244" s="45">
        <v>136543.71516072293</v>
      </c>
      <c r="J244" s="20">
        <v>63.54</v>
      </c>
      <c r="K244" s="90">
        <v>727.528</v>
      </c>
      <c r="L244" s="88">
        <v>15.624</v>
      </c>
      <c r="M244" s="87"/>
    </row>
    <row r="245" spans="1:13" ht="15.75" hidden="1">
      <c r="A245" s="23">
        <v>7</v>
      </c>
      <c r="B245" s="66"/>
      <c r="C245" s="47"/>
      <c r="D245" s="46">
        <v>41907.669103</v>
      </c>
      <c r="E245" s="45">
        <v>25414.820868</v>
      </c>
      <c r="F245" s="46">
        <v>35426.106265692586</v>
      </c>
      <c r="G245" s="45">
        <v>21458.5334721297</v>
      </c>
      <c r="H245" s="46">
        <v>201322.172</v>
      </c>
      <c r="I245" s="45">
        <v>122195.02766676308</v>
      </c>
      <c r="J245" s="20">
        <v>174.43</v>
      </c>
      <c r="K245" s="90">
        <v>981.636</v>
      </c>
      <c r="L245" s="88">
        <v>21.394</v>
      </c>
      <c r="M245" s="87"/>
    </row>
    <row r="246" spans="1:13" ht="15.75" hidden="1">
      <c r="A246" s="23">
        <v>8</v>
      </c>
      <c r="B246" s="66"/>
      <c r="C246" s="47"/>
      <c r="D246" s="46">
        <v>53617.736626</v>
      </c>
      <c r="E246" s="45">
        <v>30690.838529</v>
      </c>
      <c r="F246" s="46">
        <v>50034.09339596288</v>
      </c>
      <c r="G246" s="45">
        <v>28702.731293370976</v>
      </c>
      <c r="H246" s="46">
        <v>196618.745</v>
      </c>
      <c r="I246" s="45">
        <v>112546.15255220166</v>
      </c>
      <c r="J246" s="20">
        <v>724.33</v>
      </c>
      <c r="K246" s="90">
        <v>1890.726</v>
      </c>
      <c r="L246" s="88">
        <v>40.008</v>
      </c>
      <c r="M246" s="87"/>
    </row>
    <row r="247" spans="1:13" ht="15.75" hidden="1">
      <c r="A247" s="23">
        <v>9</v>
      </c>
      <c r="B247" s="66"/>
      <c r="C247" s="47"/>
      <c r="D247" s="46">
        <v>55987.133874</v>
      </c>
      <c r="E247" s="45">
        <v>31241.740426</v>
      </c>
      <c r="F247" s="46">
        <v>36005.33190971632</v>
      </c>
      <c r="G247" s="45">
        <v>20104.507360177337</v>
      </c>
      <c r="H247" s="46">
        <v>196939.491</v>
      </c>
      <c r="I247" s="45">
        <v>110094.26970259658</v>
      </c>
      <c r="J247" s="20">
        <v>519.78</v>
      </c>
      <c r="K247" s="90">
        <v>1495.828</v>
      </c>
      <c r="L247" s="101">
        <v>31.782</v>
      </c>
      <c r="M247" s="87"/>
    </row>
    <row r="248" spans="1:13" ht="15.75" hidden="1">
      <c r="A248" s="23">
        <v>10</v>
      </c>
      <c r="B248" s="66"/>
      <c r="C248" s="47"/>
      <c r="D248" s="46">
        <v>50338.560555</v>
      </c>
      <c r="E248" s="45">
        <v>27617.520618</v>
      </c>
      <c r="F248" s="46">
        <v>28064.98363674315</v>
      </c>
      <c r="G248" s="45">
        <v>15380.858697514523</v>
      </c>
      <c r="H248" s="46">
        <v>179113.095</v>
      </c>
      <c r="I248" s="45">
        <v>98582.63373393426</v>
      </c>
      <c r="J248" s="20">
        <v>240.83</v>
      </c>
      <c r="K248" s="90">
        <v>943.543</v>
      </c>
      <c r="L248" s="88">
        <v>20.102</v>
      </c>
      <c r="M248" s="87"/>
    </row>
    <row r="249" spans="1:13" ht="15.75" hidden="1">
      <c r="A249" s="23">
        <v>11</v>
      </c>
      <c r="B249" s="66"/>
      <c r="C249" s="47"/>
      <c r="D249" s="46">
        <v>39669.090283</v>
      </c>
      <c r="E249" s="45">
        <v>21935.74125</v>
      </c>
      <c r="F249" s="46">
        <v>25473.79553092454</v>
      </c>
      <c r="G249" s="45">
        <v>14079.248150739984</v>
      </c>
      <c r="H249" s="46">
        <v>279683.315</v>
      </c>
      <c r="I249" s="45">
        <v>154408.7413162994</v>
      </c>
      <c r="J249" s="20">
        <v>314.65</v>
      </c>
      <c r="K249" s="90">
        <v>1025.331</v>
      </c>
      <c r="L249" s="88">
        <v>21.573</v>
      </c>
      <c r="M249" s="87"/>
    </row>
    <row r="250" spans="1:12" ht="15.75">
      <c r="A250" s="15">
        <v>2011</v>
      </c>
      <c r="B250" s="102"/>
      <c r="C250" s="48"/>
      <c r="D250" s="134">
        <v>36848.250575</v>
      </c>
      <c r="E250" s="135">
        <v>19868.755385</v>
      </c>
      <c r="F250" s="48">
        <v>26677.910069588244</v>
      </c>
      <c r="G250" s="48">
        <v>14376.290978704552</v>
      </c>
      <c r="H250" s="134">
        <v>362056.628</v>
      </c>
      <c r="I250" s="135">
        <v>194891.5734789589</v>
      </c>
      <c r="J250" s="18">
        <v>342.352</v>
      </c>
      <c r="K250" s="91">
        <v>1031.473</v>
      </c>
      <c r="L250" s="89">
        <v>21.573</v>
      </c>
    </row>
    <row r="251" spans="1:12" ht="15.75" hidden="1">
      <c r="A251" s="22" t="s">
        <v>65</v>
      </c>
      <c r="B251" s="99"/>
      <c r="C251" s="138"/>
      <c r="D251" s="139">
        <v>47407.774409</v>
      </c>
      <c r="E251" s="140">
        <v>25966.133906</v>
      </c>
      <c r="F251" s="139">
        <v>25529.420987397698</v>
      </c>
      <c r="G251" s="140">
        <v>13980.737909295332</v>
      </c>
      <c r="H251" s="138">
        <v>334950.249</v>
      </c>
      <c r="I251" s="140">
        <v>183055.16437449827</v>
      </c>
      <c r="J251" s="142">
        <v>199.514</v>
      </c>
      <c r="K251" s="97">
        <v>772.679</v>
      </c>
      <c r="L251" s="96">
        <v>16.56</v>
      </c>
    </row>
    <row r="252" spans="1:12" ht="15.75" hidden="1">
      <c r="A252" s="23">
        <v>2</v>
      </c>
      <c r="B252" s="66"/>
      <c r="C252" s="47"/>
      <c r="D252" s="136">
        <v>57477.793495</v>
      </c>
      <c r="E252" s="137">
        <v>32874.546306</v>
      </c>
      <c r="F252" s="136">
        <v>36334.84944963</v>
      </c>
      <c r="G252" s="137">
        <v>20786.575248963647</v>
      </c>
      <c r="H252" s="47">
        <v>336393.95</v>
      </c>
      <c r="I252" s="137">
        <v>192375.1001158396</v>
      </c>
      <c r="J252" s="143">
        <v>206.125</v>
      </c>
      <c r="K252" s="90">
        <v>689.783</v>
      </c>
      <c r="L252" s="88">
        <v>14.328</v>
      </c>
    </row>
    <row r="253" spans="1:12" ht="15.75" hidden="1">
      <c r="A253" s="23">
        <v>3</v>
      </c>
      <c r="B253" s="132"/>
      <c r="C253" s="133"/>
      <c r="D253" s="136">
        <v>59977.643946</v>
      </c>
      <c r="E253" s="137">
        <v>33676.00401</v>
      </c>
      <c r="F253" s="136">
        <v>28251.42454</v>
      </c>
      <c r="G253" s="137">
        <v>15861.429599</v>
      </c>
      <c r="H253" s="47">
        <v>312232.526</v>
      </c>
      <c r="I253" s="137">
        <v>175459.464174</v>
      </c>
      <c r="J253" s="143">
        <v>157.776</v>
      </c>
      <c r="K253" s="90">
        <v>957.541</v>
      </c>
      <c r="L253" s="88">
        <v>19.404</v>
      </c>
    </row>
    <row r="254" spans="1:12" ht="15.75" hidden="1">
      <c r="A254" s="14">
        <v>4</v>
      </c>
      <c r="B254" s="66"/>
      <c r="C254" s="47"/>
      <c r="D254" s="136">
        <v>56442.512843</v>
      </c>
      <c r="E254" s="137">
        <v>31772.187437</v>
      </c>
      <c r="F254" s="136">
        <v>23186.880351</v>
      </c>
      <c r="G254" s="137">
        <v>13076.782318</v>
      </c>
      <c r="H254" s="136">
        <v>311742.858</v>
      </c>
      <c r="I254" s="137">
        <v>175452.901104</v>
      </c>
      <c r="J254" s="143">
        <v>92.233966</v>
      </c>
      <c r="K254" s="90">
        <v>1204.043</v>
      </c>
      <c r="L254" s="88">
        <v>23.643</v>
      </c>
    </row>
    <row r="255" spans="1:12" ht="15.75" hidden="1">
      <c r="A255" s="14">
        <v>5</v>
      </c>
      <c r="B255" s="66"/>
      <c r="C255" s="47"/>
      <c r="D255" s="136">
        <v>50254.434476</v>
      </c>
      <c r="E255" s="137">
        <v>27930.444986</v>
      </c>
      <c r="F255" s="136">
        <v>21591.610236</v>
      </c>
      <c r="G255" s="137">
        <v>12029.563331</v>
      </c>
      <c r="H255" s="136">
        <v>339240.264</v>
      </c>
      <c r="I255" s="137">
        <v>188628.714784</v>
      </c>
      <c r="J255" s="143">
        <v>95.8951834</v>
      </c>
      <c r="K255" s="90">
        <v>2112.447</v>
      </c>
      <c r="L255" s="88">
        <v>42.46</v>
      </c>
    </row>
    <row r="256" spans="1:12" ht="15.75" hidden="1">
      <c r="A256" s="14">
        <v>6</v>
      </c>
      <c r="B256" s="66"/>
      <c r="C256" s="47"/>
      <c r="D256" s="136">
        <v>47709.088726</v>
      </c>
      <c r="E256" s="137">
        <v>26324.921445</v>
      </c>
      <c r="F256" s="136">
        <v>33279.624682</v>
      </c>
      <c r="G256" s="137">
        <v>18379.973705</v>
      </c>
      <c r="H256" s="47">
        <v>304898.117</v>
      </c>
      <c r="I256" s="137">
        <v>168164.904153</v>
      </c>
      <c r="J256" s="143">
        <v>113.278435</v>
      </c>
      <c r="K256" s="90">
        <v>2026.012</v>
      </c>
      <c r="L256" s="88">
        <v>40.835</v>
      </c>
    </row>
    <row r="257" spans="1:12" ht="15.75" hidden="1">
      <c r="A257" s="72">
        <v>7</v>
      </c>
      <c r="B257" s="66"/>
      <c r="C257" s="84"/>
      <c r="D257" s="136">
        <v>44391.033515</v>
      </c>
      <c r="E257" s="137">
        <v>24629.504897</v>
      </c>
      <c r="F257" s="136">
        <v>38123.027737</v>
      </c>
      <c r="G257" s="137">
        <v>21158.23717</v>
      </c>
      <c r="H257" s="84">
        <v>316658.079</v>
      </c>
      <c r="I257" s="137">
        <v>175657.951662</v>
      </c>
      <c r="J257" s="143">
        <v>101.72056136</v>
      </c>
      <c r="K257" s="90">
        <v>2184.131</v>
      </c>
      <c r="L257" s="88">
        <v>43.733</v>
      </c>
    </row>
    <row r="258" spans="1:12" ht="15.75" hidden="1">
      <c r="A258" s="14">
        <v>8</v>
      </c>
      <c r="B258" s="66"/>
      <c r="C258" s="84"/>
      <c r="D258" s="84">
        <v>38318.681917</v>
      </c>
      <c r="E258" s="137">
        <v>21462.14672</v>
      </c>
      <c r="F258" s="136">
        <v>29786.307378</v>
      </c>
      <c r="G258" s="137">
        <v>16682.417221</v>
      </c>
      <c r="H258" s="84">
        <v>28683.653</v>
      </c>
      <c r="I258" s="137">
        <v>160622.48187</v>
      </c>
      <c r="J258" s="143">
        <v>107.2161816</v>
      </c>
      <c r="K258" s="90">
        <v>1447.96</v>
      </c>
      <c r="L258" s="88">
        <v>28.869</v>
      </c>
    </row>
    <row r="259" spans="1:12" ht="15.75" hidden="1">
      <c r="A259" s="72">
        <v>9</v>
      </c>
      <c r="B259" s="66"/>
      <c r="C259" s="84"/>
      <c r="D259" s="136">
        <v>43440.396071</v>
      </c>
      <c r="E259" s="137">
        <v>24236.148804</v>
      </c>
      <c r="F259" s="136">
        <v>37218.811272</v>
      </c>
      <c r="G259" s="137">
        <v>20758.951452</v>
      </c>
      <c r="H259" s="84">
        <v>290160.185</v>
      </c>
      <c r="I259" s="137">
        <v>161835.209235</v>
      </c>
      <c r="J259" s="143">
        <v>243.89616164</v>
      </c>
      <c r="K259" s="90">
        <v>1108.51</v>
      </c>
      <c r="L259" s="88">
        <v>22.183</v>
      </c>
    </row>
    <row r="260" spans="1:12" ht="15.75" hidden="1">
      <c r="A260" s="14">
        <v>10</v>
      </c>
      <c r="B260" s="66"/>
      <c r="C260" s="84"/>
      <c r="D260" s="136">
        <v>44775.440491</v>
      </c>
      <c r="E260" s="137">
        <v>24968.329567</v>
      </c>
      <c r="F260" s="136">
        <v>32487.513267</v>
      </c>
      <c r="G260" s="137">
        <v>18111.122972</v>
      </c>
      <c r="H260" s="84">
        <v>276536.694</v>
      </c>
      <c r="I260" s="137">
        <v>154230.964956</v>
      </c>
      <c r="J260" s="143">
        <v>178.05903562</v>
      </c>
      <c r="K260" s="90">
        <v>1195.81</v>
      </c>
      <c r="L260" s="88">
        <v>22.906</v>
      </c>
    </row>
    <row r="261" spans="1:12" ht="15.75" hidden="1">
      <c r="A261" s="14">
        <v>11</v>
      </c>
      <c r="B261" s="66"/>
      <c r="C261" s="84"/>
      <c r="D261" s="136">
        <v>68873.351683</v>
      </c>
      <c r="E261" s="137">
        <v>38612.212628</v>
      </c>
      <c r="F261" s="136">
        <v>34461.488704</v>
      </c>
      <c r="G261" s="137">
        <v>19336.252342</v>
      </c>
      <c r="H261" s="84">
        <v>318877.175</v>
      </c>
      <c r="I261" s="137">
        <v>178743.187164</v>
      </c>
      <c r="J261" s="143">
        <v>104.85678444</v>
      </c>
      <c r="K261" s="90">
        <v>912.74</v>
      </c>
      <c r="L261" s="88">
        <v>17.543</v>
      </c>
    </row>
    <row r="262" spans="1:12" ht="15.75" hidden="1">
      <c r="A262" s="70">
        <v>12</v>
      </c>
      <c r="B262" s="102"/>
      <c r="C262" s="141"/>
      <c r="D262" s="134">
        <v>64258.131409</v>
      </c>
      <c r="E262" s="135">
        <v>36153.559712</v>
      </c>
      <c r="F262" s="134">
        <v>17116.007759</v>
      </c>
      <c r="G262" s="135">
        <v>9629.363479</v>
      </c>
      <c r="H262" s="141">
        <v>289397.534</v>
      </c>
      <c r="I262" s="135">
        <v>162782.302554</v>
      </c>
      <c r="J262" s="144">
        <v>114.11263765</v>
      </c>
      <c r="K262" s="91">
        <v>850.634</v>
      </c>
      <c r="L262" s="89">
        <v>16.927</v>
      </c>
    </row>
    <row r="263" spans="1:12" ht="15.75" hidden="1">
      <c r="A263" s="146" t="s">
        <v>66</v>
      </c>
      <c r="B263" s="99"/>
      <c r="C263" s="100"/>
      <c r="D263" s="52">
        <v>83890.436748</v>
      </c>
      <c r="E263" s="138">
        <v>47639.314512</v>
      </c>
      <c r="F263" s="52">
        <v>46875.555337</v>
      </c>
      <c r="G263" s="51">
        <v>26608.5422</v>
      </c>
      <c r="H263" s="138">
        <v>284901.825</v>
      </c>
      <c r="I263" s="138">
        <v>161714.744027</v>
      </c>
      <c r="J263" s="79">
        <v>73.68441617</v>
      </c>
      <c r="K263" s="97">
        <v>1114.518046</v>
      </c>
      <c r="L263" s="96">
        <v>21.487</v>
      </c>
    </row>
    <row r="264" spans="1:12" ht="15.75" hidden="1">
      <c r="A264" s="72">
        <v>2</v>
      </c>
      <c r="B264" s="66"/>
      <c r="C264" s="84"/>
      <c r="D264" s="46">
        <v>63156.928756</v>
      </c>
      <c r="E264" s="47">
        <v>35685.922469</v>
      </c>
      <c r="F264" s="46">
        <v>33562.728044</v>
      </c>
      <c r="G264" s="45">
        <v>18956.015126</v>
      </c>
      <c r="H264" s="47">
        <v>251687.197</v>
      </c>
      <c r="I264" s="47">
        <v>142164.646563</v>
      </c>
      <c r="J264" s="20">
        <v>141.498362</v>
      </c>
      <c r="K264" s="90">
        <v>1588.333176</v>
      </c>
      <c r="L264" s="88">
        <v>31.988</v>
      </c>
    </row>
    <row r="265" spans="1:12" ht="15.75" hidden="1">
      <c r="A265" s="72">
        <v>3</v>
      </c>
      <c r="B265" s="66"/>
      <c r="C265" s="84"/>
      <c r="D265" s="20">
        <v>61184.689754</v>
      </c>
      <c r="E265" s="47">
        <v>33884.392661</v>
      </c>
      <c r="F265" s="46">
        <v>33665.475686</v>
      </c>
      <c r="G265" s="45">
        <v>18634.833118</v>
      </c>
      <c r="H265" s="10">
        <v>268624.057</v>
      </c>
      <c r="I265" s="47">
        <v>148671.319093</v>
      </c>
      <c r="J265" s="20">
        <v>149.424369</v>
      </c>
      <c r="K265" s="90">
        <v>1184.845013</v>
      </c>
      <c r="L265" s="88">
        <v>24.795</v>
      </c>
    </row>
    <row r="266" spans="1:12" ht="15.75" hidden="1">
      <c r="A266" s="72">
        <v>4</v>
      </c>
      <c r="B266" s="66"/>
      <c r="C266" s="84"/>
      <c r="D266" s="98">
        <v>61142.005413</v>
      </c>
      <c r="E266" s="84">
        <v>34077.589891</v>
      </c>
      <c r="F266" s="46">
        <v>38906.314735</v>
      </c>
      <c r="G266" s="45">
        <v>21699.351091</v>
      </c>
      <c r="H266" s="84">
        <v>280720.758</v>
      </c>
      <c r="I266" s="84">
        <v>156429.493051</v>
      </c>
      <c r="J266" s="143">
        <v>335.27203269</v>
      </c>
      <c r="K266" s="90">
        <v>3027.09926925</v>
      </c>
      <c r="L266" s="88">
        <v>68.551</v>
      </c>
    </row>
    <row r="267" spans="1:12" ht="18" customHeight="1" hidden="1">
      <c r="A267" s="72">
        <v>5</v>
      </c>
      <c r="B267" s="132"/>
      <c r="C267" s="145"/>
      <c r="D267" s="98">
        <v>78569.768447</v>
      </c>
      <c r="E267" s="84">
        <v>43029.751338</v>
      </c>
      <c r="F267" s="46">
        <v>41719.213395</v>
      </c>
      <c r="G267" s="45">
        <v>22841.227072</v>
      </c>
      <c r="H267" s="84">
        <v>295557.156</v>
      </c>
      <c r="I267" s="84">
        <v>161905.387541</v>
      </c>
      <c r="J267" s="143">
        <v>124.09221579</v>
      </c>
      <c r="K267" s="90">
        <v>2482.67730542</v>
      </c>
      <c r="L267" s="88">
        <v>55.916</v>
      </c>
    </row>
    <row r="268" spans="1:12" ht="18" customHeight="1" hidden="1">
      <c r="A268" s="72">
        <v>6</v>
      </c>
      <c r="B268" s="66"/>
      <c r="C268" s="84"/>
      <c r="D268" s="98">
        <v>77262.126354</v>
      </c>
      <c r="E268" s="84">
        <v>40781.7312</v>
      </c>
      <c r="F268" s="46">
        <v>40501.481053</v>
      </c>
      <c r="G268" s="45">
        <v>21357.612692</v>
      </c>
      <c r="H268" s="84">
        <v>281825.154</v>
      </c>
      <c r="I268" s="84">
        <v>148725.313234</v>
      </c>
      <c r="J268" s="143">
        <v>59.11117548</v>
      </c>
      <c r="K268" s="90">
        <v>2162.36629011</v>
      </c>
      <c r="L268" s="88">
        <v>51.365</v>
      </c>
    </row>
    <row r="269" spans="1:12" ht="18" customHeight="1" hidden="1">
      <c r="A269" s="72">
        <v>7</v>
      </c>
      <c r="B269" s="66"/>
      <c r="C269" s="84"/>
      <c r="D269" s="98">
        <v>71857.440341</v>
      </c>
      <c r="E269" s="84">
        <v>37236.309272</v>
      </c>
      <c r="F269" s="46">
        <v>35050.147339</v>
      </c>
      <c r="G269" s="45">
        <v>18147.473401</v>
      </c>
      <c r="H269" s="84">
        <v>314548.959</v>
      </c>
      <c r="I269" s="84">
        <v>163080.895566</v>
      </c>
      <c r="J269" s="143">
        <v>95.6106921</v>
      </c>
      <c r="K269" s="90">
        <v>1601.13969889</v>
      </c>
      <c r="L269" s="88">
        <v>40.255</v>
      </c>
    </row>
    <row r="270" spans="1:12" ht="18" customHeight="1" hidden="1">
      <c r="A270" s="72">
        <v>8</v>
      </c>
      <c r="B270" s="66"/>
      <c r="C270" s="84"/>
      <c r="D270" s="98">
        <v>51926.648548</v>
      </c>
      <c r="E270" s="84">
        <v>26422.201359</v>
      </c>
      <c r="F270" s="46">
        <v>22580.970307</v>
      </c>
      <c r="G270" s="45">
        <v>11495.558293</v>
      </c>
      <c r="H270" s="84">
        <v>236496.711</v>
      </c>
      <c r="I270" s="84">
        <v>120793.377608</v>
      </c>
      <c r="J270" s="143">
        <v>100.97628</v>
      </c>
      <c r="K270" s="90">
        <v>1034.44520276</v>
      </c>
      <c r="L270" s="88">
        <v>25.047</v>
      </c>
    </row>
    <row r="271" spans="1:12" ht="18" customHeight="1" hidden="1">
      <c r="A271" s="72">
        <v>9</v>
      </c>
      <c r="B271" s="66"/>
      <c r="C271" s="84"/>
      <c r="D271" s="98">
        <v>73158.428159</v>
      </c>
      <c r="E271" s="84">
        <v>36408.417677</v>
      </c>
      <c r="F271" s="46">
        <v>40025.457759</v>
      </c>
      <c r="G271" s="45">
        <v>19940.97898</v>
      </c>
      <c r="H271" s="84">
        <v>250176.711</v>
      </c>
      <c r="I271" s="84">
        <v>124135.102283</v>
      </c>
      <c r="J271" s="143">
        <v>181.40465</v>
      </c>
      <c r="K271" s="90">
        <v>802.83699661</v>
      </c>
      <c r="L271" s="88">
        <v>20.419</v>
      </c>
    </row>
    <row r="272" spans="1:12" ht="18" customHeight="1" hidden="1">
      <c r="A272" s="72">
        <v>10</v>
      </c>
      <c r="B272" s="66"/>
      <c r="C272" s="84"/>
      <c r="D272" s="46">
        <v>56211.764088</v>
      </c>
      <c r="E272" s="47">
        <v>28284.488407</v>
      </c>
      <c r="F272" s="46">
        <v>25883.49031</v>
      </c>
      <c r="G272" s="45">
        <v>13027.130071</v>
      </c>
      <c r="H272" s="84">
        <v>190773.958</v>
      </c>
      <c r="I272" s="84">
        <v>96024.052653</v>
      </c>
      <c r="J272" s="143">
        <v>156.470845</v>
      </c>
      <c r="K272" s="90">
        <v>772.19342784</v>
      </c>
      <c r="L272" s="88">
        <v>20.081</v>
      </c>
    </row>
    <row r="273" spans="1:12" ht="18" customHeight="1" hidden="1">
      <c r="A273" s="72">
        <v>11</v>
      </c>
      <c r="B273" s="102"/>
      <c r="C273" s="141"/>
      <c r="D273" s="98">
        <v>69848.438807</v>
      </c>
      <c r="E273" s="84">
        <v>34513.118881</v>
      </c>
      <c r="F273" s="46">
        <v>24289.004455</v>
      </c>
      <c r="G273" s="45">
        <v>11999.525988</v>
      </c>
      <c r="H273" s="84">
        <v>229492.276</v>
      </c>
      <c r="I273" s="84">
        <v>113506.919571</v>
      </c>
      <c r="J273" s="143">
        <v>494.72523</v>
      </c>
      <c r="K273" s="90">
        <v>1091.2347549400001</v>
      </c>
      <c r="L273" s="88">
        <v>32.906</v>
      </c>
    </row>
    <row r="274" spans="1:12" ht="18" customHeight="1" hidden="1">
      <c r="A274" s="70">
        <v>12</v>
      </c>
      <c r="B274" s="66"/>
      <c r="C274" s="84"/>
      <c r="D274" s="98">
        <v>68649.797741</v>
      </c>
      <c r="E274" s="84">
        <v>33309.323218</v>
      </c>
      <c r="F274" s="50">
        <v>21162.987593</v>
      </c>
      <c r="G274" s="49">
        <v>10259.164263</v>
      </c>
      <c r="H274" s="84">
        <v>243842.6</v>
      </c>
      <c r="I274" s="84">
        <v>118331.024314</v>
      </c>
      <c r="J274" s="143">
        <v>413.31157</v>
      </c>
      <c r="K274" s="90">
        <v>1488.419781</v>
      </c>
      <c r="L274" s="88">
        <v>42.981</v>
      </c>
    </row>
    <row r="275" spans="1:12" ht="18" customHeight="1" hidden="1">
      <c r="A275" s="149" t="s">
        <v>69</v>
      </c>
      <c r="B275" s="99"/>
      <c r="C275" s="100"/>
      <c r="D275" s="95">
        <v>76860.180149</v>
      </c>
      <c r="E275" s="96">
        <v>34552.568348</v>
      </c>
      <c r="F275" s="52">
        <v>26875.526448</v>
      </c>
      <c r="G275" s="51">
        <v>12062.494274</v>
      </c>
      <c r="H275" s="100">
        <v>246141.569</v>
      </c>
      <c r="I275" s="100">
        <v>110861.55426</v>
      </c>
      <c r="J275" s="79">
        <v>170.039246</v>
      </c>
      <c r="K275" s="97">
        <v>544.256332</v>
      </c>
      <c r="L275" s="96">
        <v>15.497</v>
      </c>
    </row>
    <row r="276" spans="1:12" ht="18" customHeight="1" hidden="1">
      <c r="A276" s="147">
        <v>2</v>
      </c>
      <c r="B276" s="66"/>
      <c r="C276" s="84"/>
      <c r="D276" s="98">
        <v>57599.581867</v>
      </c>
      <c r="E276" s="88">
        <v>26063.900617</v>
      </c>
      <c r="F276" s="46">
        <v>19303.718025</v>
      </c>
      <c r="G276" s="45">
        <v>8733.048011</v>
      </c>
      <c r="H276" s="84">
        <v>206415.479</v>
      </c>
      <c r="I276" s="84">
        <v>93458.29537</v>
      </c>
      <c r="J276" s="46">
        <v>67.32002613</v>
      </c>
      <c r="K276" s="47">
        <v>414.82504602999995</v>
      </c>
      <c r="L276" s="101">
        <v>10.636</v>
      </c>
    </row>
    <row r="277" spans="1:12" ht="18" customHeight="1" hidden="1">
      <c r="A277" s="147">
        <v>3</v>
      </c>
      <c r="B277" s="66"/>
      <c r="C277" s="84"/>
      <c r="D277" s="98">
        <v>60725.64626</v>
      </c>
      <c r="E277" s="88">
        <v>27482.876816</v>
      </c>
      <c r="F277" s="151">
        <v>25389.15091</v>
      </c>
      <c r="G277" s="101">
        <v>11490.256283</v>
      </c>
      <c r="H277" s="90">
        <v>231635.164</v>
      </c>
      <c r="I277" s="90">
        <v>104652.479103</v>
      </c>
      <c r="J277" s="46">
        <v>96.35123642</v>
      </c>
      <c r="K277" s="47">
        <v>530.98972039</v>
      </c>
      <c r="L277" s="101">
        <v>13.344</v>
      </c>
    </row>
    <row r="278" spans="1:12" ht="18" customHeight="1" hidden="1">
      <c r="A278" s="147">
        <v>4</v>
      </c>
      <c r="B278" s="66"/>
      <c r="C278" s="84"/>
      <c r="D278" s="151">
        <v>72647.643253</v>
      </c>
      <c r="E278" s="101">
        <v>34208.735275</v>
      </c>
      <c r="F278" s="151">
        <v>27377.596807</v>
      </c>
      <c r="G278" s="101">
        <v>12899.599778</v>
      </c>
      <c r="H278" s="90">
        <v>248355.022</v>
      </c>
      <c r="I278" s="90">
        <v>116946.058225</v>
      </c>
      <c r="J278" s="46">
        <v>72.83061645999999</v>
      </c>
      <c r="K278" s="47">
        <v>461.5603636</v>
      </c>
      <c r="L278" s="101">
        <v>11.88</v>
      </c>
    </row>
    <row r="279" spans="1:12" ht="18" customHeight="1" hidden="1">
      <c r="A279" s="147">
        <v>5</v>
      </c>
      <c r="B279" s="66"/>
      <c r="C279" s="84"/>
      <c r="D279" s="151">
        <v>69862.111845</v>
      </c>
      <c r="E279" s="101">
        <v>33453.228693</v>
      </c>
      <c r="F279" s="151">
        <v>34549.797889</v>
      </c>
      <c r="G279" s="101">
        <v>16541.05359</v>
      </c>
      <c r="H279" s="90">
        <v>233574.382</v>
      </c>
      <c r="I279" s="90">
        <v>111863.708232</v>
      </c>
      <c r="J279" s="46">
        <v>57.24923671</v>
      </c>
      <c r="K279" s="47">
        <v>662.0763497300001</v>
      </c>
      <c r="L279" s="101">
        <v>16.658</v>
      </c>
    </row>
    <row r="280" spans="1:12" ht="18" customHeight="1" hidden="1">
      <c r="A280" s="147">
        <v>6</v>
      </c>
      <c r="B280" s="66"/>
      <c r="C280" s="84"/>
      <c r="D280" s="151">
        <v>71771.692322</v>
      </c>
      <c r="E280" s="101">
        <v>33973.888509</v>
      </c>
      <c r="F280" s="151">
        <v>29451.501863</v>
      </c>
      <c r="G280" s="101">
        <v>13933.224297</v>
      </c>
      <c r="H280" s="90">
        <v>255736.268</v>
      </c>
      <c r="I280" s="90">
        <v>120868.588598</v>
      </c>
      <c r="J280" s="46">
        <v>106</v>
      </c>
      <c r="K280" s="47">
        <v>931</v>
      </c>
      <c r="L280" s="101">
        <v>24</v>
      </c>
    </row>
    <row r="281" spans="1:12" ht="18" customHeight="1" hidden="1">
      <c r="A281" s="147">
        <v>7</v>
      </c>
      <c r="B281" s="66"/>
      <c r="C281" s="84"/>
      <c r="D281" s="151">
        <v>63567.873197</v>
      </c>
      <c r="E281" s="101">
        <v>30021.654408</v>
      </c>
      <c r="F281" s="151">
        <v>18116.164876</v>
      </c>
      <c r="G281" s="101">
        <v>8563.514229</v>
      </c>
      <c r="H281" s="90">
        <v>227529.69</v>
      </c>
      <c r="I281" s="90">
        <v>107422.723379</v>
      </c>
      <c r="J281" s="46">
        <v>54</v>
      </c>
      <c r="K281" s="47">
        <v>502</v>
      </c>
      <c r="L281" s="101">
        <v>12</v>
      </c>
    </row>
    <row r="282" spans="1:12" ht="18" customHeight="1" hidden="1">
      <c r="A282" s="147">
        <v>8</v>
      </c>
      <c r="B282" s="66"/>
      <c r="C282" s="84"/>
      <c r="D282" s="151">
        <v>73630.723232</v>
      </c>
      <c r="E282" s="101">
        <v>34130.59259</v>
      </c>
      <c r="F282" s="151">
        <v>30438.720884</v>
      </c>
      <c r="G282" s="101">
        <v>14122.253637</v>
      </c>
      <c r="H282" s="90">
        <v>221916.633</v>
      </c>
      <c r="I282" s="90">
        <v>102831.912688</v>
      </c>
      <c r="J282" s="46">
        <v>54</v>
      </c>
      <c r="K282" s="47">
        <v>481</v>
      </c>
      <c r="L282" s="101">
        <v>12</v>
      </c>
    </row>
    <row r="283" spans="1:12" ht="18" customHeight="1" hidden="1">
      <c r="A283" s="147">
        <v>9</v>
      </c>
      <c r="B283" s="102"/>
      <c r="C283" s="141"/>
      <c r="D283" s="151">
        <v>73020.350796</v>
      </c>
      <c r="E283" s="101">
        <v>33080.047199</v>
      </c>
      <c r="F283" s="151">
        <v>29048.184966</v>
      </c>
      <c r="G283" s="101">
        <v>13126.321456</v>
      </c>
      <c r="H283" s="90">
        <v>219182.628</v>
      </c>
      <c r="I283" s="90">
        <v>99347.389839</v>
      </c>
      <c r="J283" s="46">
        <v>346</v>
      </c>
      <c r="K283" s="47">
        <v>689</v>
      </c>
      <c r="L283" s="101">
        <v>21</v>
      </c>
    </row>
    <row r="284" spans="1:12" ht="18" customHeight="1" hidden="1">
      <c r="A284" s="147">
        <v>10</v>
      </c>
      <c r="B284" s="66"/>
      <c r="C284" s="84"/>
      <c r="D284" s="151">
        <v>72363.009118</v>
      </c>
      <c r="E284" s="101">
        <v>32146.403041</v>
      </c>
      <c r="F284" s="151">
        <v>24526.069402</v>
      </c>
      <c r="G284" s="101">
        <v>10892.285631</v>
      </c>
      <c r="H284" s="90">
        <v>215741.621</v>
      </c>
      <c r="I284" s="90">
        <v>95797.891547</v>
      </c>
      <c r="J284" s="46">
        <v>222.146573</v>
      </c>
      <c r="K284" s="47">
        <v>555.419488</v>
      </c>
      <c r="L284" s="101">
        <v>16.785</v>
      </c>
    </row>
    <row r="285" spans="1:12" ht="18" customHeight="1" hidden="1">
      <c r="A285" s="147">
        <v>11</v>
      </c>
      <c r="B285" s="66"/>
      <c r="C285" s="84"/>
      <c r="D285" s="151">
        <v>84369.097703</v>
      </c>
      <c r="E285" s="101">
        <v>37808.306285</v>
      </c>
      <c r="F285" s="151">
        <v>24789.057043</v>
      </c>
      <c r="G285" s="101">
        <v>1111.413698</v>
      </c>
      <c r="H285" s="90">
        <v>224577.177</v>
      </c>
      <c r="I285" s="90">
        <v>100601.214476</v>
      </c>
      <c r="J285" s="46">
        <v>378.32124</v>
      </c>
      <c r="K285" s="47">
        <v>2132.442275</v>
      </c>
      <c r="L285" s="101">
        <v>60.978</v>
      </c>
    </row>
    <row r="286" spans="1:12" ht="18" customHeight="1" hidden="1">
      <c r="A286" s="148">
        <v>12</v>
      </c>
      <c r="B286" s="102"/>
      <c r="C286" s="141"/>
      <c r="D286" s="152">
        <v>96512.898456</v>
      </c>
      <c r="E286" s="150">
        <v>42222.910659</v>
      </c>
      <c r="F286" s="152">
        <v>30085.268929</v>
      </c>
      <c r="G286" s="150">
        <v>13121.568901</v>
      </c>
      <c r="H286" s="91">
        <v>264536.521</v>
      </c>
      <c r="I286" s="91">
        <v>115484.569253</v>
      </c>
      <c r="J286" s="50">
        <v>75.550955</v>
      </c>
      <c r="K286" s="48">
        <v>909.94835</v>
      </c>
      <c r="L286" s="150">
        <v>24.42</v>
      </c>
    </row>
    <row r="287" spans="1:12" ht="18" customHeight="1" hidden="1">
      <c r="A287" s="146" t="s">
        <v>70</v>
      </c>
      <c r="B287" s="99"/>
      <c r="C287" s="100"/>
      <c r="D287" s="154">
        <v>98409.764561</v>
      </c>
      <c r="E287" s="153">
        <v>42261.338936</v>
      </c>
      <c r="F287" s="154">
        <v>33063.905181</v>
      </c>
      <c r="G287" s="153">
        <v>14201.414321</v>
      </c>
      <c r="H287" s="154">
        <v>243582.855</v>
      </c>
      <c r="I287" s="153">
        <v>104505.523324</v>
      </c>
      <c r="J287" s="52">
        <v>164.217754</v>
      </c>
      <c r="K287" s="138">
        <v>1362.924196</v>
      </c>
      <c r="L287" s="153">
        <v>35.127</v>
      </c>
    </row>
    <row r="288" spans="1:12" ht="18" customHeight="1" hidden="1">
      <c r="A288" s="72">
        <v>2</v>
      </c>
      <c r="B288" s="66"/>
      <c r="C288" s="84"/>
      <c r="D288" s="151">
        <v>95727.458272</v>
      </c>
      <c r="E288" s="101">
        <v>38926.171468</v>
      </c>
      <c r="F288" s="151">
        <v>23934.804583</v>
      </c>
      <c r="G288" s="101">
        <v>9730.289829</v>
      </c>
      <c r="H288" s="151">
        <v>238871.611</v>
      </c>
      <c r="I288" s="101">
        <v>97195.584084</v>
      </c>
      <c r="J288" s="46">
        <v>61.342452</v>
      </c>
      <c r="K288" s="47">
        <v>1138.655811</v>
      </c>
      <c r="L288" s="101">
        <v>29.157</v>
      </c>
    </row>
    <row r="289" spans="1:12" ht="18" customHeight="1" hidden="1">
      <c r="A289" s="72">
        <v>3</v>
      </c>
      <c r="B289" s="66"/>
      <c r="C289" s="84"/>
      <c r="D289" s="151">
        <v>100994.646238</v>
      </c>
      <c r="E289" s="101">
        <v>39040.711523</v>
      </c>
      <c r="F289" s="151">
        <v>24311.877887</v>
      </c>
      <c r="G289" s="101">
        <v>9394.285088</v>
      </c>
      <c r="H289" s="151">
        <v>264001.492</v>
      </c>
      <c r="I289" s="101">
        <v>102067.051131</v>
      </c>
      <c r="J289" s="46">
        <v>71.813198</v>
      </c>
      <c r="K289" s="47">
        <v>701.364436</v>
      </c>
      <c r="L289" s="101">
        <v>19.151</v>
      </c>
    </row>
    <row r="290" spans="1:12" ht="18" customHeight="1" hidden="1">
      <c r="A290" s="72">
        <v>4</v>
      </c>
      <c r="B290" s="66"/>
      <c r="C290" s="84"/>
      <c r="D290" s="151">
        <v>88973.479689</v>
      </c>
      <c r="E290" s="101">
        <v>33538.734927</v>
      </c>
      <c r="F290" s="98">
        <v>18902.147464</v>
      </c>
      <c r="G290" s="88">
        <v>7101.318065</v>
      </c>
      <c r="H290" s="98">
        <v>260626.393</v>
      </c>
      <c r="I290" s="88">
        <v>98404.477677</v>
      </c>
      <c r="J290" s="98">
        <v>73.17834409999999</v>
      </c>
      <c r="K290" s="84">
        <v>754.00644961</v>
      </c>
      <c r="L290" s="101">
        <v>20.23341</v>
      </c>
    </row>
    <row r="291" spans="1:14" ht="18" customHeight="1" hidden="1">
      <c r="A291" s="72">
        <v>5</v>
      </c>
      <c r="B291" s="66"/>
      <c r="C291" s="84"/>
      <c r="D291" s="151">
        <v>84658.20208</v>
      </c>
      <c r="E291" s="101">
        <v>32050.01738</v>
      </c>
      <c r="F291" s="98">
        <v>21517.024329</v>
      </c>
      <c r="G291" s="88">
        <v>8159.063137</v>
      </c>
      <c r="H291" s="98">
        <v>249207.239</v>
      </c>
      <c r="I291" s="88">
        <v>94293.536937</v>
      </c>
      <c r="J291" s="98">
        <v>50.66337724</v>
      </c>
      <c r="K291" s="84">
        <v>367.22094545</v>
      </c>
      <c r="L291" s="101">
        <v>10.05094</v>
      </c>
      <c r="N291" s="158"/>
    </row>
    <row r="292" spans="1:12" ht="18" customHeight="1" hidden="1">
      <c r="A292" s="72">
        <v>6</v>
      </c>
      <c r="B292" s="66"/>
      <c r="C292" s="84"/>
      <c r="D292" s="151">
        <v>87284.308628</v>
      </c>
      <c r="E292" s="101">
        <v>32317.412303</v>
      </c>
      <c r="F292" s="98">
        <v>21470.185451</v>
      </c>
      <c r="G292" s="101">
        <v>7956.992196</v>
      </c>
      <c r="H292" s="98">
        <v>297344.284</v>
      </c>
      <c r="I292" s="101">
        <v>110094.547013</v>
      </c>
      <c r="J292" s="98">
        <v>52.94424732</v>
      </c>
      <c r="K292" s="84">
        <v>381.2791077</v>
      </c>
      <c r="L292" s="101">
        <v>10.52473</v>
      </c>
    </row>
    <row r="293" spans="1:12" ht="18" customHeight="1" hidden="1">
      <c r="A293" s="72">
        <v>7</v>
      </c>
      <c r="B293" s="155"/>
      <c r="C293" s="156"/>
      <c r="D293" s="151">
        <v>74524.271419</v>
      </c>
      <c r="E293" s="101">
        <v>27627.068445</v>
      </c>
      <c r="F293" s="84">
        <v>18698</v>
      </c>
      <c r="G293" s="101">
        <v>6931</v>
      </c>
      <c r="H293" s="84">
        <v>260524</v>
      </c>
      <c r="I293" s="101">
        <v>96577</v>
      </c>
      <c r="J293" s="84">
        <v>190</v>
      </c>
      <c r="K293" s="84">
        <v>1018</v>
      </c>
      <c r="L293" s="101">
        <v>31</v>
      </c>
    </row>
    <row r="294" spans="1:12" ht="18" customHeight="1" hidden="1">
      <c r="A294" s="72">
        <v>8</v>
      </c>
      <c r="B294" s="155"/>
      <c r="C294" s="156"/>
      <c r="D294" s="151">
        <v>66038.811521</v>
      </c>
      <c r="E294" s="101">
        <v>23177.230785</v>
      </c>
      <c r="F294" s="84">
        <v>13808</v>
      </c>
      <c r="G294" s="101">
        <v>4823</v>
      </c>
      <c r="H294" s="84">
        <v>249019</v>
      </c>
      <c r="I294" s="101">
        <v>87419</v>
      </c>
      <c r="J294" s="84">
        <v>66</v>
      </c>
      <c r="K294" s="84">
        <v>926</v>
      </c>
      <c r="L294" s="101">
        <v>26</v>
      </c>
    </row>
    <row r="295" spans="1:12" ht="18" customHeight="1" hidden="1">
      <c r="A295" s="72">
        <v>9</v>
      </c>
      <c r="B295" s="155"/>
      <c r="C295" s="156"/>
      <c r="D295" s="151">
        <v>58091.245535</v>
      </c>
      <c r="E295" s="101">
        <v>19323.672211</v>
      </c>
      <c r="F295" s="84">
        <v>11628</v>
      </c>
      <c r="G295" s="101">
        <v>3868</v>
      </c>
      <c r="H295" s="84">
        <v>223543</v>
      </c>
      <c r="I295" s="101">
        <v>74393</v>
      </c>
      <c r="J295" s="84">
        <v>60</v>
      </c>
      <c r="K295" s="84">
        <v>522</v>
      </c>
      <c r="L295" s="101">
        <v>15</v>
      </c>
    </row>
    <row r="296" spans="1:12" ht="18" customHeight="1" hidden="1">
      <c r="A296" s="72">
        <v>10</v>
      </c>
      <c r="B296" s="155"/>
      <c r="C296" s="156"/>
      <c r="D296" s="151">
        <v>86866.119151</v>
      </c>
      <c r="E296" s="101">
        <v>29733.036838</v>
      </c>
      <c r="F296" s="84">
        <v>22255.016482</v>
      </c>
      <c r="G296" s="101">
        <v>7628.005678</v>
      </c>
      <c r="H296" s="84">
        <v>223845.742</v>
      </c>
      <c r="I296" s="101">
        <v>76611.626962</v>
      </c>
      <c r="J296" s="84">
        <v>142.250321</v>
      </c>
      <c r="K296" s="84">
        <v>699.733586</v>
      </c>
      <c r="L296" s="101">
        <v>20.027</v>
      </c>
    </row>
    <row r="297" spans="1:12" ht="18" customHeight="1" hidden="1">
      <c r="A297" s="72">
        <v>11</v>
      </c>
      <c r="B297" s="155"/>
      <c r="C297" s="156"/>
      <c r="D297" s="151">
        <v>94289.820254</v>
      </c>
      <c r="E297" s="101">
        <v>32894.812793</v>
      </c>
      <c r="F297" s="84">
        <v>22121.767656</v>
      </c>
      <c r="G297" s="101">
        <v>7713.019125</v>
      </c>
      <c r="H297" s="84">
        <v>210935.529</v>
      </c>
      <c r="I297" s="101">
        <v>73532.816465</v>
      </c>
      <c r="J297" s="84">
        <v>97.937839</v>
      </c>
      <c r="K297" s="84">
        <v>531.477864</v>
      </c>
      <c r="L297" s="101">
        <v>16.264</v>
      </c>
    </row>
    <row r="298" spans="1:12" ht="18" customHeight="1" hidden="1">
      <c r="A298" s="148">
        <v>12</v>
      </c>
      <c r="B298" s="102"/>
      <c r="C298" s="141"/>
      <c r="D298" s="152">
        <v>90015.949016</v>
      </c>
      <c r="E298" s="150">
        <v>30844.245439</v>
      </c>
      <c r="F298" s="152">
        <v>17740.955414</v>
      </c>
      <c r="G298" s="150">
        <v>6080.274267</v>
      </c>
      <c r="H298" s="91">
        <v>209900.597</v>
      </c>
      <c r="I298" s="91">
        <v>71992.803828</v>
      </c>
      <c r="J298" s="50">
        <v>50.504019</v>
      </c>
      <c r="K298" s="48">
        <v>767.613039</v>
      </c>
      <c r="L298" s="150">
        <v>22.831</v>
      </c>
    </row>
    <row r="299" spans="1:12" ht="18" customHeight="1" hidden="1">
      <c r="A299" s="149" t="s">
        <v>71</v>
      </c>
      <c r="B299" s="99"/>
      <c r="C299" s="100"/>
      <c r="D299" s="154">
        <v>84253.20087</v>
      </c>
      <c r="E299" s="153">
        <v>27992.766936</v>
      </c>
      <c r="F299" s="159">
        <v>32645.794792</v>
      </c>
      <c r="G299" s="160">
        <v>10861.405086</v>
      </c>
      <c r="H299" s="97">
        <v>185520.827</v>
      </c>
      <c r="I299" s="97">
        <v>61693.136121</v>
      </c>
      <c r="J299" s="52">
        <v>48.976555</v>
      </c>
      <c r="K299" s="138">
        <v>312.536467</v>
      </c>
      <c r="L299" s="153">
        <v>9.29867</v>
      </c>
    </row>
    <row r="300" spans="1:12" ht="18" customHeight="1" hidden="1">
      <c r="A300" s="147">
        <v>2</v>
      </c>
      <c r="B300" s="66"/>
      <c r="C300" s="84"/>
      <c r="D300" s="151">
        <v>95581.224943</v>
      </c>
      <c r="E300" s="101">
        <v>32510.842139</v>
      </c>
      <c r="F300" s="161">
        <v>30898.583007</v>
      </c>
      <c r="G300" s="162">
        <v>10522.856998</v>
      </c>
      <c r="H300" s="90">
        <v>189938.052</v>
      </c>
      <c r="I300" s="90">
        <v>64638.812905</v>
      </c>
      <c r="J300" s="46">
        <v>239.948608</v>
      </c>
      <c r="K300" s="47">
        <v>865.04148</v>
      </c>
      <c r="L300" s="101">
        <v>24.39775</v>
      </c>
    </row>
    <row r="301" spans="1:12" ht="18" customHeight="1" hidden="1">
      <c r="A301" s="147">
        <v>3</v>
      </c>
      <c r="B301" s="66"/>
      <c r="C301" s="84"/>
      <c r="D301" s="151">
        <v>108159.342108</v>
      </c>
      <c r="E301" s="101">
        <v>37494.992501</v>
      </c>
      <c r="F301" s="161">
        <v>30582.040024</v>
      </c>
      <c r="G301" s="162">
        <v>10591.345019</v>
      </c>
      <c r="H301" s="90">
        <v>214411.447</v>
      </c>
      <c r="I301" s="90">
        <v>74337.047834</v>
      </c>
      <c r="J301" s="46">
        <v>145.65996</v>
      </c>
      <c r="K301" s="47">
        <v>783.178998</v>
      </c>
      <c r="L301" s="101">
        <v>20.75317</v>
      </c>
    </row>
    <row r="302" spans="1:12" ht="18" customHeight="1" hidden="1">
      <c r="A302" s="147">
        <v>4</v>
      </c>
      <c r="B302" s="66"/>
      <c r="C302" s="84"/>
      <c r="D302" s="151">
        <v>101720.208886</v>
      </c>
      <c r="E302" s="101">
        <v>35889.020198</v>
      </c>
      <c r="F302" s="161">
        <v>26287.996497</v>
      </c>
      <c r="G302" s="162">
        <v>9278.929705</v>
      </c>
      <c r="H302" s="90">
        <v>189100.893</v>
      </c>
      <c r="I302" s="90">
        <v>66771.101191</v>
      </c>
      <c r="J302" s="46">
        <v>161.70791836</v>
      </c>
      <c r="K302" s="47">
        <v>457.24388042000004</v>
      </c>
      <c r="L302" s="101">
        <v>12.86126</v>
      </c>
    </row>
    <row r="303" spans="1:12" ht="18" customHeight="1" hidden="1">
      <c r="A303" s="147">
        <v>5</v>
      </c>
      <c r="B303" s="66"/>
      <c r="C303" s="84"/>
      <c r="D303" s="151">
        <v>90475.18886</v>
      </c>
      <c r="E303" s="101">
        <v>30883.35452</v>
      </c>
      <c r="F303" s="161">
        <v>3152.181813</v>
      </c>
      <c r="G303" s="162">
        <v>10763.813957</v>
      </c>
      <c r="H303" s="90">
        <v>190200</v>
      </c>
      <c r="I303" s="90">
        <v>64860.996616</v>
      </c>
      <c r="J303" s="46">
        <v>467.44888792</v>
      </c>
      <c r="K303" s="47">
        <v>709.4213993300001</v>
      </c>
      <c r="L303" s="101">
        <v>21.4731</v>
      </c>
    </row>
    <row r="304" spans="1:12" ht="18" customHeight="1" hidden="1">
      <c r="A304" s="147">
        <v>6</v>
      </c>
      <c r="B304" s="66"/>
      <c r="C304" s="84"/>
      <c r="D304" s="151">
        <v>75190.204496</v>
      </c>
      <c r="E304" s="101">
        <v>25808.601155</v>
      </c>
      <c r="F304" s="161">
        <v>32660.533419</v>
      </c>
      <c r="G304" s="162">
        <v>11221.614212</v>
      </c>
      <c r="H304" s="90">
        <v>164952.286</v>
      </c>
      <c r="I304" s="90">
        <v>56638.412784</v>
      </c>
      <c r="J304" s="46">
        <v>204.11474946</v>
      </c>
      <c r="K304" s="47">
        <v>844.2850589</v>
      </c>
      <c r="L304" s="101">
        <v>2.233599</v>
      </c>
    </row>
    <row r="305" spans="1:12" ht="18" customHeight="1" hidden="1">
      <c r="A305" s="147">
        <v>7</v>
      </c>
      <c r="B305" s="66"/>
      <c r="C305" s="84"/>
      <c r="D305" s="151">
        <v>73664.073934</v>
      </c>
      <c r="E305" s="101">
        <v>24812.052144</v>
      </c>
      <c r="F305" s="161">
        <v>27232.899483</v>
      </c>
      <c r="G305" s="162">
        <v>9191.495089</v>
      </c>
      <c r="H305" s="90">
        <v>149492.608</v>
      </c>
      <c r="I305" s="90">
        <v>50360.824004</v>
      </c>
      <c r="J305" s="46">
        <v>264.48257929</v>
      </c>
      <c r="K305" s="47">
        <v>341.34562308999995</v>
      </c>
      <c r="L305" s="101">
        <v>10.05839</v>
      </c>
    </row>
    <row r="306" spans="1:12" ht="18" customHeight="1" hidden="1">
      <c r="A306" s="147">
        <v>8</v>
      </c>
      <c r="B306" s="66"/>
      <c r="C306" s="84"/>
      <c r="D306" s="151">
        <v>75789.465362</v>
      </c>
      <c r="E306" s="101">
        <v>25587.72462</v>
      </c>
      <c r="F306" s="161">
        <v>23536.477448</v>
      </c>
      <c r="G306" s="162">
        <v>7967.071144</v>
      </c>
      <c r="H306" s="90">
        <v>172221.252</v>
      </c>
      <c r="I306" s="90">
        <v>58205.946133</v>
      </c>
      <c r="J306" s="46">
        <v>228.11219455</v>
      </c>
      <c r="K306" s="47">
        <v>618.72137021</v>
      </c>
      <c r="L306" s="101">
        <v>16.19589</v>
      </c>
    </row>
    <row r="307" spans="1:12" ht="18" customHeight="1" hidden="1">
      <c r="A307" s="147">
        <v>9</v>
      </c>
      <c r="B307" s="66"/>
      <c r="C307" s="84"/>
      <c r="D307" s="151">
        <v>64658.884993</v>
      </c>
      <c r="E307" s="101">
        <v>21816.207702</v>
      </c>
      <c r="F307" s="161">
        <v>26980.052288</v>
      </c>
      <c r="G307" s="162">
        <v>9108.770853</v>
      </c>
      <c r="H307" s="90">
        <v>127445.524</v>
      </c>
      <c r="I307" s="90">
        <v>4304.639987</v>
      </c>
      <c r="J307" s="46">
        <v>156.91557292</v>
      </c>
      <c r="K307" s="47">
        <v>544.58784748</v>
      </c>
      <c r="L307" s="101">
        <v>13.99875</v>
      </c>
    </row>
    <row r="308" spans="1:12" ht="18" customHeight="1" hidden="1">
      <c r="A308" s="147">
        <v>10</v>
      </c>
      <c r="B308" s="66"/>
      <c r="C308" s="84"/>
      <c r="D308" s="151">
        <v>84696.187754</v>
      </c>
      <c r="E308" s="101">
        <v>27578.167703</v>
      </c>
      <c r="F308" s="161">
        <v>28139.752383</v>
      </c>
      <c r="G308" s="162">
        <v>9168.849661</v>
      </c>
      <c r="H308" s="90">
        <v>137625.328</v>
      </c>
      <c r="I308" s="90">
        <v>44840.448639</v>
      </c>
      <c r="J308" s="46">
        <v>185.39938616</v>
      </c>
      <c r="K308" s="47">
        <v>1219.0942253199999</v>
      </c>
      <c r="L308" s="101">
        <v>31.40963</v>
      </c>
    </row>
    <row r="309" spans="1:12" ht="18" customHeight="1" hidden="1">
      <c r="A309" s="147">
        <v>11</v>
      </c>
      <c r="B309" s="66"/>
      <c r="C309" s="84"/>
      <c r="D309" s="151">
        <v>86087.916171</v>
      </c>
      <c r="E309" s="101">
        <v>26313.305477</v>
      </c>
      <c r="F309" s="161">
        <v>36209.447773</v>
      </c>
      <c r="G309" s="162">
        <v>11083.788808</v>
      </c>
      <c r="H309" s="90">
        <v>129470.642</v>
      </c>
      <c r="I309" s="90">
        <v>39519.024941</v>
      </c>
      <c r="J309" s="46">
        <v>211.43628919999998</v>
      </c>
      <c r="K309" s="47">
        <v>709.06380659</v>
      </c>
      <c r="L309" s="101">
        <v>19.505419999999997</v>
      </c>
    </row>
    <row r="310" spans="1:12" ht="18" customHeight="1" hidden="1">
      <c r="A310" s="148">
        <v>12</v>
      </c>
      <c r="B310" s="102"/>
      <c r="C310" s="141"/>
      <c r="D310" s="152">
        <v>73286.449024</v>
      </c>
      <c r="E310" s="150">
        <v>21003.458811</v>
      </c>
      <c r="F310" s="163">
        <v>25289.037852</v>
      </c>
      <c r="G310" s="164">
        <v>7257.213389</v>
      </c>
      <c r="H310" s="91">
        <v>135189.781</v>
      </c>
      <c r="I310" s="91">
        <v>38722.849332</v>
      </c>
      <c r="J310" s="50">
        <v>214.85631444</v>
      </c>
      <c r="K310" s="48">
        <v>1431.15536256</v>
      </c>
      <c r="L310" s="150">
        <v>40.259730000000005</v>
      </c>
    </row>
    <row r="311" spans="1:12" ht="18" customHeight="1">
      <c r="A311" s="146" t="s">
        <v>72</v>
      </c>
      <c r="B311" s="99"/>
      <c r="C311" s="100"/>
      <c r="D311" s="154">
        <v>111190.544311</v>
      </c>
      <c r="E311" s="97">
        <v>29548.570254</v>
      </c>
      <c r="F311" s="159">
        <v>38571.703569</v>
      </c>
      <c r="G311" s="160">
        <v>10338.451676</v>
      </c>
      <c r="H311" s="154">
        <v>159156.704</v>
      </c>
      <c r="I311" s="153">
        <v>42493.583485</v>
      </c>
      <c r="J311" s="138">
        <v>488.07160239</v>
      </c>
      <c r="K311" s="138">
        <v>504.31972867</v>
      </c>
      <c r="L311" s="153">
        <v>16.51153</v>
      </c>
    </row>
    <row r="312" spans="1:12" ht="18" customHeight="1">
      <c r="A312" s="72">
        <v>2</v>
      </c>
      <c r="B312" s="66"/>
      <c r="C312" s="84"/>
      <c r="D312" s="151">
        <v>99686.40455</v>
      </c>
      <c r="E312" s="90">
        <v>27184.987335</v>
      </c>
      <c r="F312" s="161">
        <v>29316.444671</v>
      </c>
      <c r="G312" s="162">
        <v>7996.019796</v>
      </c>
      <c r="H312" s="151">
        <v>144094.349</v>
      </c>
      <c r="I312" s="101">
        <v>39353.052165</v>
      </c>
      <c r="J312" s="47">
        <v>605.16405475</v>
      </c>
      <c r="K312" s="47">
        <v>797.7447729099999</v>
      </c>
      <c r="L312" s="101">
        <v>24.28051</v>
      </c>
    </row>
    <row r="313" spans="1:12" ht="18" customHeight="1">
      <c r="A313" s="72">
        <v>3</v>
      </c>
      <c r="B313" s="102"/>
      <c r="C313" s="141"/>
      <c r="D313" s="151">
        <v>104396.517858</v>
      </c>
      <c r="E313" s="90">
        <v>28474.776914</v>
      </c>
      <c r="F313" s="161">
        <v>38946.404414</v>
      </c>
      <c r="G313" s="162">
        <v>10633.119778</v>
      </c>
      <c r="H313" s="151">
        <v>170523.502</v>
      </c>
      <c r="I313" s="101">
        <v>46545.794072</v>
      </c>
      <c r="J313" s="47">
        <v>874.5772102799999</v>
      </c>
      <c r="K313" s="47">
        <v>928.17261595</v>
      </c>
      <c r="L313" s="101">
        <v>29.49199</v>
      </c>
    </row>
    <row r="314" spans="1:12" ht="18" customHeight="1">
      <c r="A314" s="72">
        <v>4</v>
      </c>
      <c r="B314" s="66"/>
      <c r="C314" s="84"/>
      <c r="D314" s="151">
        <v>94089.820336</v>
      </c>
      <c r="E314" s="90">
        <v>25807.535859</v>
      </c>
      <c r="F314" s="161">
        <v>32004.32697</v>
      </c>
      <c r="G314" s="162">
        <v>8790.961521</v>
      </c>
      <c r="H314" s="151">
        <v>153832.422</v>
      </c>
      <c r="I314" s="101">
        <v>42161.250822</v>
      </c>
      <c r="J314" s="47">
        <v>902.306952</v>
      </c>
      <c r="K314" s="47">
        <v>963.169</v>
      </c>
      <c r="L314" s="101">
        <v>29.71</v>
      </c>
    </row>
    <row r="315" spans="1:12" ht="18" customHeight="1">
      <c r="A315" s="72">
        <v>5</v>
      </c>
      <c r="B315" s="66"/>
      <c r="C315" s="84"/>
      <c r="D315" s="151">
        <v>126121.75545</v>
      </c>
      <c r="E315" s="90">
        <v>35400.568053</v>
      </c>
      <c r="F315" s="161">
        <v>25467.047293</v>
      </c>
      <c r="G315" s="162">
        <v>7153.458211</v>
      </c>
      <c r="H315" s="151">
        <v>131688.592</v>
      </c>
      <c r="I315" s="101">
        <v>36988.664041</v>
      </c>
      <c r="J315" s="47">
        <v>763.438308</v>
      </c>
      <c r="K315" s="90">
        <v>260.666</v>
      </c>
      <c r="L315" s="101">
        <v>70.454</v>
      </c>
    </row>
    <row r="316" spans="1:12" ht="18" customHeight="1">
      <c r="A316" s="72">
        <v>6</v>
      </c>
      <c r="B316" s="66"/>
      <c r="C316" s="84"/>
      <c r="D316" s="151">
        <v>102567.546164</v>
      </c>
      <c r="E316" s="90">
        <v>29153.252689</v>
      </c>
      <c r="F316" s="161">
        <v>26230.818807</v>
      </c>
      <c r="G316" s="162">
        <v>7462.634123</v>
      </c>
      <c r="H316" s="151">
        <v>109810.038</v>
      </c>
      <c r="I316" s="101">
        <v>31237.428846</v>
      </c>
      <c r="J316" s="47">
        <v>772.405246</v>
      </c>
      <c r="K316" s="158">
        <v>200.698</v>
      </c>
      <c r="L316" s="101">
        <v>54.949</v>
      </c>
    </row>
    <row r="317" spans="1:12" ht="18" customHeight="1">
      <c r="A317" s="72">
        <v>7</v>
      </c>
      <c r="B317" s="66"/>
      <c r="C317" s="84"/>
      <c r="D317" s="151">
        <v>119891.963447</v>
      </c>
      <c r="E317" s="90">
        <v>33685.819885</v>
      </c>
      <c r="F317" s="46">
        <v>2516.974796</v>
      </c>
      <c r="G317" s="45">
        <v>7076.451892</v>
      </c>
      <c r="H317" s="151">
        <v>120611.667</v>
      </c>
      <c r="I317" s="101">
        <v>33895.803915</v>
      </c>
      <c r="J317" s="74">
        <v>921.911363</v>
      </c>
      <c r="K317" s="74">
        <v>251.2888596</v>
      </c>
      <c r="L317" s="169">
        <v>65.39</v>
      </c>
    </row>
    <row r="318" spans="1:12" ht="18" customHeight="1">
      <c r="A318" s="72">
        <v>8</v>
      </c>
      <c r="B318" s="66"/>
      <c r="C318" s="84"/>
      <c r="D318" s="151">
        <v>136944.325332</v>
      </c>
      <c r="E318" s="90">
        <v>38984.733863</v>
      </c>
      <c r="F318" s="46">
        <v>23445.287009</v>
      </c>
      <c r="G318" s="45">
        <v>6683.258927</v>
      </c>
      <c r="H318" s="151">
        <v>120798.968</v>
      </c>
      <c r="I318" s="101">
        <v>34445.167253</v>
      </c>
      <c r="J318" s="74">
        <v>507.283573</v>
      </c>
      <c r="K318" s="74">
        <v>132.4154623</v>
      </c>
      <c r="L318" s="169">
        <v>35.23</v>
      </c>
    </row>
    <row r="319" spans="1:12" ht="18" customHeight="1">
      <c r="A319" s="72">
        <v>9</v>
      </c>
      <c r="B319" s="66"/>
      <c r="C319" s="84"/>
      <c r="D319" s="151">
        <v>117490.219841</v>
      </c>
      <c r="E319" s="90">
        <v>33859.480896</v>
      </c>
      <c r="F319" s="46">
        <v>20724.471142</v>
      </c>
      <c r="G319" s="45">
        <v>5964.999356</v>
      </c>
      <c r="H319" s="151">
        <v>105819.942</v>
      </c>
      <c r="I319" s="101">
        <v>30482.959017</v>
      </c>
      <c r="J319" s="74">
        <v>739.042754</v>
      </c>
      <c r="K319" s="170">
        <v>118.3568922</v>
      </c>
      <c r="L319" s="169">
        <v>50.58</v>
      </c>
    </row>
    <row r="320" spans="1:12" ht="18" customHeight="1">
      <c r="A320" s="72">
        <v>10</v>
      </c>
      <c r="B320" s="66"/>
      <c r="C320" s="84"/>
      <c r="D320" s="151">
        <v>140841.307877</v>
      </c>
      <c r="E320" s="90">
        <v>38320.379751</v>
      </c>
      <c r="F320" s="46">
        <v>27582.830285</v>
      </c>
      <c r="G320" s="45">
        <v>7481.921403</v>
      </c>
      <c r="H320" s="151">
        <v>125853.892</v>
      </c>
      <c r="I320" s="101">
        <v>34306.831427</v>
      </c>
      <c r="J320" s="74">
        <v>693.647676</v>
      </c>
      <c r="K320" s="158">
        <v>81.1234212</v>
      </c>
      <c r="L320" s="169">
        <v>24.2847</v>
      </c>
    </row>
    <row r="321" spans="1:12" ht="18" customHeight="1">
      <c r="A321" s="72">
        <v>11</v>
      </c>
      <c r="B321" s="66"/>
      <c r="C321" s="84"/>
      <c r="D321" s="90">
        <v>177209.467049</v>
      </c>
      <c r="E321" s="90">
        <v>45655.944392</v>
      </c>
      <c r="F321" s="46">
        <v>31216.596585</v>
      </c>
      <c r="G321" s="45">
        <v>8043.617815</v>
      </c>
      <c r="H321" s="151">
        <v>136989.26</v>
      </c>
      <c r="I321" s="101">
        <v>35258.379623</v>
      </c>
      <c r="J321" s="74">
        <v>651.69173766</v>
      </c>
      <c r="K321" s="158">
        <v>73.186602964</v>
      </c>
      <c r="L321" s="169">
        <v>21.79911</v>
      </c>
    </row>
    <row r="322" spans="1:12" ht="18" customHeight="1">
      <c r="A322" s="70">
        <v>12</v>
      </c>
      <c r="B322" s="102"/>
      <c r="C322" s="141"/>
      <c r="D322" s="91">
        <v>137571.309678</v>
      </c>
      <c r="E322" s="91">
        <v>35833.135611</v>
      </c>
      <c r="F322" s="50">
        <v>33189.3669</v>
      </c>
      <c r="G322" s="49">
        <v>8657.042666</v>
      </c>
      <c r="H322" s="152">
        <v>142396.167</v>
      </c>
      <c r="I322" s="150">
        <v>37107.395769</v>
      </c>
      <c r="J322" s="172">
        <v>745.64522344</v>
      </c>
      <c r="K322" s="168">
        <v>171.468162701</v>
      </c>
      <c r="L322" s="171">
        <v>47.04898</v>
      </c>
    </row>
    <row r="323" spans="1:12" ht="18" customHeight="1">
      <c r="A323" s="146" t="s">
        <v>73</v>
      </c>
      <c r="B323" s="99"/>
      <c r="C323" s="100"/>
      <c r="D323" s="154">
        <v>190749.741318</v>
      </c>
      <c r="E323" s="97">
        <v>50577.065443</v>
      </c>
      <c r="F323" s="52">
        <v>36795.73329564</v>
      </c>
      <c r="G323" s="51">
        <v>9768.48978144551</v>
      </c>
      <c r="H323" s="154">
        <v>125047.948</v>
      </c>
      <c r="I323" s="153">
        <v>33174.1871996784</v>
      </c>
      <c r="J323" s="173">
        <v>803.4834094400001</v>
      </c>
      <c r="K323" s="174">
        <v>2183.2707437100003</v>
      </c>
      <c r="L323" s="175">
        <v>55.95073</v>
      </c>
    </row>
    <row r="324" spans="1:12" ht="18" customHeight="1">
      <c r="A324" s="72">
        <v>2</v>
      </c>
      <c r="B324" s="66"/>
      <c r="C324" s="84"/>
      <c r="D324" s="151">
        <v>149255.852536</v>
      </c>
      <c r="E324" s="90">
        <v>39482.195562</v>
      </c>
      <c r="F324" s="46">
        <v>32738.27254595</v>
      </c>
      <c r="G324" s="45">
        <v>8667.2974747428</v>
      </c>
      <c r="H324" s="151">
        <v>119770.237</v>
      </c>
      <c r="I324" s="101">
        <v>31705.3207379105</v>
      </c>
      <c r="J324" s="74">
        <v>594.2664748</v>
      </c>
      <c r="K324" s="158">
        <v>701.19100239</v>
      </c>
      <c r="L324" s="169">
        <v>19.99902</v>
      </c>
    </row>
    <row r="325" spans="1:12" ht="18" customHeight="1">
      <c r="A325" s="72">
        <v>3</v>
      </c>
      <c r="B325" s="66"/>
      <c r="C325" s="84"/>
      <c r="D325" s="151">
        <v>165473.570414</v>
      </c>
      <c r="E325" s="90">
        <v>42541.069318</v>
      </c>
      <c r="F325" s="46">
        <v>35507.07482419</v>
      </c>
      <c r="G325" s="45">
        <v>9143.72703735079</v>
      </c>
      <c r="H325" s="151">
        <v>121980.35</v>
      </c>
      <c r="I325" s="101">
        <v>31421.7858692722</v>
      </c>
      <c r="J325" s="74">
        <v>899.85043082</v>
      </c>
      <c r="K325" s="158">
        <v>924.6497357899999</v>
      </c>
      <c r="L325" s="169">
        <v>27.05684</v>
      </c>
    </row>
    <row r="326" spans="1:12" ht="18" customHeight="1">
      <c r="A326" s="72">
        <v>4</v>
      </c>
      <c r="B326" s="66"/>
      <c r="C326" s="84"/>
      <c r="D326" s="151">
        <v>160230.937845</v>
      </c>
      <c r="E326" s="90">
        <v>39438.474747</v>
      </c>
      <c r="F326" s="46">
        <v>33380.17550751</v>
      </c>
      <c r="G326" s="45">
        <v>8218.87145065334</v>
      </c>
      <c r="H326" s="151">
        <v>105915.957</v>
      </c>
      <c r="I326" s="101">
        <v>26106.1379789377</v>
      </c>
      <c r="J326" s="74">
        <v>1575.5334029100002</v>
      </c>
      <c r="K326" s="158">
        <v>837.7663301499999</v>
      </c>
      <c r="L326" s="169">
        <v>28.66768</v>
      </c>
    </row>
    <row r="327" spans="1:12" ht="18" customHeight="1">
      <c r="A327" s="72">
        <v>5</v>
      </c>
      <c r="B327" s="66"/>
      <c r="C327" s="84"/>
      <c r="D327" s="151">
        <v>161880.635476</v>
      </c>
      <c r="E327" s="90">
        <v>36543.039328</v>
      </c>
      <c r="F327" s="46">
        <v>31832.17701464</v>
      </c>
      <c r="G327" s="45">
        <v>7172.02593998227</v>
      </c>
      <c r="H327" s="151">
        <v>113485.346</v>
      </c>
      <c r="I327" s="101">
        <v>25707.6759993046</v>
      </c>
      <c r="J327" s="74">
        <v>681.88665865</v>
      </c>
      <c r="K327" s="158">
        <v>696.43423989</v>
      </c>
      <c r="L327" s="169">
        <v>20.25237</v>
      </c>
    </row>
    <row r="328" spans="1:12" ht="18" customHeight="1">
      <c r="A328" s="72">
        <v>6</v>
      </c>
      <c r="B328" s="66"/>
      <c r="C328" s="84"/>
      <c r="D328" s="151">
        <v>144699.242315</v>
      </c>
      <c r="E328" s="90">
        <v>31305.970163</v>
      </c>
      <c r="F328" s="46">
        <v>33939.28307471</v>
      </c>
      <c r="G328" s="45">
        <v>7329.6273330145</v>
      </c>
      <c r="H328" s="151">
        <v>98227.826</v>
      </c>
      <c r="I328" s="101">
        <v>21208.9431511893</v>
      </c>
      <c r="J328" s="74">
        <v>487.37642969</v>
      </c>
      <c r="K328" s="158">
        <v>528.04799707</v>
      </c>
      <c r="L328" s="169">
        <v>15.410770000000001</v>
      </c>
    </row>
    <row r="329" spans="1:12" ht="18" customHeight="1">
      <c r="A329" s="72">
        <v>7</v>
      </c>
      <c r="B329" s="66"/>
      <c r="C329" s="84"/>
      <c r="D329" s="90">
        <v>211029.787259</v>
      </c>
      <c r="E329" s="90">
        <v>44292.375688</v>
      </c>
      <c r="F329" s="46">
        <v>32034.30609681</v>
      </c>
      <c r="G329" s="45">
        <v>6747.69644303411</v>
      </c>
      <c r="H329" s="151">
        <v>148060.952</v>
      </c>
      <c r="I329" s="101">
        <v>31130.457357832</v>
      </c>
      <c r="J329" s="74">
        <v>397.48797038</v>
      </c>
      <c r="K329" s="158">
        <v>572.7096500441</v>
      </c>
      <c r="L329" s="169">
        <v>16.6921769239</v>
      </c>
    </row>
    <row r="330" spans="1:12" ht="18" customHeight="1">
      <c r="A330" s="72">
        <v>8</v>
      </c>
      <c r="B330" s="66"/>
      <c r="C330" s="84"/>
      <c r="D330" s="90">
        <v>170632.696277</v>
      </c>
      <c r="E330" s="90">
        <v>29446.518731</v>
      </c>
      <c r="F330" s="46">
        <v>26993.66345628</v>
      </c>
      <c r="G330" s="45">
        <v>4738.3254811679</v>
      </c>
      <c r="H330" s="151">
        <v>168358.652</v>
      </c>
      <c r="I330" s="101">
        <v>29116.4945884699</v>
      </c>
      <c r="J330" s="74">
        <v>587.5139207000001</v>
      </c>
      <c r="K330" s="158">
        <v>665.846075232</v>
      </c>
      <c r="L330" s="169">
        <v>21.616158771568</v>
      </c>
    </row>
    <row r="331" spans="1:12" ht="18" customHeight="1">
      <c r="A331" s="72">
        <v>9</v>
      </c>
      <c r="B331" s="66"/>
      <c r="C331" s="84"/>
      <c r="D331" s="90">
        <v>172574.437466</v>
      </c>
      <c r="E331" s="90">
        <v>27391.502058</v>
      </c>
      <c r="F331" s="46">
        <v>35744.22044838</v>
      </c>
      <c r="G331" s="45">
        <v>5663.27502183701</v>
      </c>
      <c r="H331" s="151">
        <v>141310.666</v>
      </c>
      <c r="I331" s="101">
        <v>22069.2497145396</v>
      </c>
      <c r="J331" s="74">
        <v>863.83868591</v>
      </c>
      <c r="K331" s="158">
        <v>484.59843385290003</v>
      </c>
      <c r="L331" s="169">
        <v>16.229488559238</v>
      </c>
    </row>
    <row r="332" spans="1:12" ht="18" customHeight="1">
      <c r="A332" s="72">
        <v>10</v>
      </c>
      <c r="B332" s="66"/>
      <c r="C332" s="84"/>
      <c r="D332" s="90">
        <v>185563.842723</v>
      </c>
      <c r="E332" s="90">
        <v>31789.306909</v>
      </c>
      <c r="F332" s="46">
        <v>37093.17161043</v>
      </c>
      <c r="G332" s="45">
        <v>6359.46392422035</v>
      </c>
      <c r="H332" s="151">
        <v>138462.294</v>
      </c>
      <c r="I332" s="101">
        <v>23660.9651720173</v>
      </c>
      <c r="J332" s="74">
        <v>549.94469523</v>
      </c>
      <c r="K332" s="158">
        <v>415.7838682421</v>
      </c>
      <c r="L332" s="169">
        <v>13.187386239628</v>
      </c>
    </row>
    <row r="333" spans="1:12" ht="18" customHeight="1">
      <c r="A333" s="147">
        <v>11</v>
      </c>
      <c r="B333" s="66"/>
      <c r="C333" s="84"/>
      <c r="D333" s="176">
        <v>166683.812538</v>
      </c>
      <c r="E333" s="177">
        <v>31112.160502</v>
      </c>
      <c r="F333" s="47">
        <v>41462.51648851</v>
      </c>
      <c r="G333" s="47">
        <v>7677.42283854856</v>
      </c>
      <c r="H333" s="176">
        <v>159044.039</v>
      </c>
      <c r="I333" s="177">
        <v>29632.3605732351</v>
      </c>
      <c r="J333" s="179">
        <v>279.2570037</v>
      </c>
      <c r="K333" s="158">
        <v>575.1451435802999</v>
      </c>
      <c r="L333" s="169">
        <v>16.004566022126</v>
      </c>
    </row>
    <row r="334" spans="1:12" ht="18" customHeight="1">
      <c r="A334" s="147">
        <v>12</v>
      </c>
      <c r="B334" s="66"/>
      <c r="C334" s="84"/>
      <c r="D334" s="176">
        <v>114521.789017</v>
      </c>
      <c r="E334" s="177">
        <v>21556.488171</v>
      </c>
      <c r="F334" s="47">
        <v>19170.88576583</v>
      </c>
      <c r="G334" s="47">
        <v>3618.52925847996</v>
      </c>
      <c r="H334" s="176">
        <v>180577.203</v>
      </c>
      <c r="I334" s="177">
        <v>34059.3331274459</v>
      </c>
      <c r="J334" s="179">
        <v>334.05277447000003</v>
      </c>
      <c r="K334" s="158">
        <v>404.5880896508</v>
      </c>
      <c r="L334" s="169">
        <v>11.576923269605</v>
      </c>
    </row>
    <row r="335" spans="1:12" ht="18" customHeight="1">
      <c r="A335" s="184" t="s">
        <v>74</v>
      </c>
      <c r="B335" s="185"/>
      <c r="C335" s="186"/>
      <c r="D335" s="198">
        <v>174140.078851</v>
      </c>
      <c r="E335" s="187">
        <v>32541.366812</v>
      </c>
      <c r="F335" s="193">
        <v>33410.04939081</v>
      </c>
      <c r="G335" s="194">
        <v>6220.20266989752</v>
      </c>
      <c r="H335" s="187">
        <v>460540.746</v>
      </c>
      <c r="I335" s="187">
        <v>85864.1849699593</v>
      </c>
      <c r="J335" s="197">
        <v>501.43828862</v>
      </c>
      <c r="K335" s="188">
        <v>522.8961419674</v>
      </c>
      <c r="L335" s="189">
        <v>15.989828553014</v>
      </c>
    </row>
    <row r="336" spans="1:15" ht="18" customHeight="1">
      <c r="A336" s="190">
        <v>2</v>
      </c>
      <c r="B336" s="66"/>
      <c r="C336" s="84"/>
      <c r="D336" s="176">
        <v>162084.624726</v>
      </c>
      <c r="E336" s="90">
        <v>30771.156695</v>
      </c>
      <c r="F336" s="136">
        <v>21387.0391634407</v>
      </c>
      <c r="G336" s="137">
        <v>4068.86165108114</v>
      </c>
      <c r="H336" s="90">
        <v>623987.396</v>
      </c>
      <c r="I336" s="90">
        <v>118498.220544754</v>
      </c>
      <c r="J336" s="179">
        <v>358.00663134</v>
      </c>
      <c r="K336" s="158">
        <v>581.5800155001</v>
      </c>
      <c r="L336" s="191">
        <v>16.54399109</v>
      </c>
      <c r="O336" s="178"/>
    </row>
    <row r="337" spans="1:12" ht="18" customHeight="1">
      <c r="A337" s="190">
        <v>3</v>
      </c>
      <c r="B337" s="66"/>
      <c r="C337" s="84"/>
      <c r="D337" s="176">
        <v>189936.176501</v>
      </c>
      <c r="E337" s="90">
        <v>34812.634246</v>
      </c>
      <c r="F337" s="136">
        <v>39173.3129830989</v>
      </c>
      <c r="G337" s="137">
        <v>7186.9288434557</v>
      </c>
      <c r="H337" s="90">
        <v>887282.882</v>
      </c>
      <c r="I337" s="90">
        <v>162810.729367201</v>
      </c>
      <c r="J337" s="179">
        <v>473.50631336</v>
      </c>
      <c r="K337" s="158">
        <v>697.7184211558</v>
      </c>
      <c r="L337" s="191">
        <v>20.260218101595</v>
      </c>
    </row>
    <row r="338" spans="1:12" ht="18" customHeight="1">
      <c r="A338" s="192">
        <v>4</v>
      </c>
      <c r="B338" s="66"/>
      <c r="C338" s="84"/>
      <c r="D338" s="176">
        <v>136406.657529</v>
      </c>
      <c r="E338" s="90">
        <v>23797.269442</v>
      </c>
      <c r="F338" s="136">
        <v>31554.714407203</v>
      </c>
      <c r="G338" s="137">
        <v>5536.03650680056</v>
      </c>
      <c r="H338" s="90">
        <v>1501952.724</v>
      </c>
      <c r="I338" s="90">
        <v>263579.867237901</v>
      </c>
      <c r="J338" s="179">
        <v>484.69661365</v>
      </c>
      <c r="K338" s="158">
        <v>680.3693347852</v>
      </c>
      <c r="L338" s="191">
        <v>20.735545884794</v>
      </c>
    </row>
    <row r="339" spans="1:12" ht="18" customHeight="1">
      <c r="A339" s="192">
        <v>5</v>
      </c>
      <c r="B339" s="66"/>
      <c r="C339" s="84"/>
      <c r="D339" s="176">
        <v>136721.675402</v>
      </c>
      <c r="E339" s="90">
        <v>22617.084202</v>
      </c>
      <c r="F339" s="136">
        <v>34258.7837179402</v>
      </c>
      <c r="G339" s="137">
        <v>5657.05387021508</v>
      </c>
      <c r="H339" s="90">
        <v>1646184.008</v>
      </c>
      <c r="I339" s="90">
        <v>272135.339426461</v>
      </c>
      <c r="J339" s="179">
        <v>664.16009979</v>
      </c>
      <c r="K339" s="158">
        <v>447.0098705326</v>
      </c>
      <c r="L339" s="191">
        <v>14.39335395</v>
      </c>
    </row>
    <row r="340" spans="1:12" ht="18" customHeight="1">
      <c r="A340" s="192">
        <v>6</v>
      </c>
      <c r="B340" s="66"/>
      <c r="C340" s="84"/>
      <c r="D340" s="176">
        <v>117468.639753</v>
      </c>
      <c r="E340" s="90">
        <v>20252.432157</v>
      </c>
      <c r="F340" s="136">
        <v>32226.8990028243</v>
      </c>
      <c r="G340" s="137">
        <v>5548.32552832689</v>
      </c>
      <c r="H340" s="90">
        <v>994207.951</v>
      </c>
      <c r="I340" s="90">
        <v>171080.890332041</v>
      </c>
      <c r="J340" s="179">
        <v>590.94226714</v>
      </c>
      <c r="K340" s="158">
        <v>610.7654085755</v>
      </c>
      <c r="L340" s="191">
        <v>16.21365162</v>
      </c>
    </row>
    <row r="341" spans="1:20" s="44" customFormat="1" ht="18" customHeight="1">
      <c r="A341" s="200" t="s">
        <v>80</v>
      </c>
      <c r="B341" s="201">
        <v>18.25</v>
      </c>
      <c r="C341" s="202">
        <f aca="true" t="shared" si="3" ref="C341:C346">B341+3</f>
        <v>21.25</v>
      </c>
      <c r="D341" s="176">
        <v>173650.422064</v>
      </c>
      <c r="E341" s="90">
        <v>30668.368134</v>
      </c>
      <c r="F341" s="136">
        <v>43440.0839324543</v>
      </c>
      <c r="G341" s="137">
        <v>7654.29382116383</v>
      </c>
      <c r="H341" s="90">
        <v>1028188.666</v>
      </c>
      <c r="I341" s="177">
        <v>181264.249451364</v>
      </c>
      <c r="J341" s="179">
        <v>609.70913476</v>
      </c>
      <c r="K341" s="158">
        <v>891.3288427878999</v>
      </c>
      <c r="L341" s="191">
        <v>22.01710920631</v>
      </c>
      <c r="M341" s="203"/>
      <c r="N341" s="203"/>
      <c r="O341" s="203"/>
      <c r="P341" s="203"/>
      <c r="Q341" s="203"/>
      <c r="R341" s="203"/>
      <c r="S341" s="203"/>
      <c r="T341" s="203"/>
    </row>
    <row r="342" spans="1:20" s="44" customFormat="1" ht="18" customHeight="1">
      <c r="A342" s="200" t="s">
        <v>81</v>
      </c>
      <c r="B342" s="201">
        <v>18.25</v>
      </c>
      <c r="C342" s="202">
        <f t="shared" si="3"/>
        <v>21.25</v>
      </c>
      <c r="D342" s="176">
        <v>129866.425783</v>
      </c>
      <c r="E342" s="90">
        <v>23021.119562</v>
      </c>
      <c r="F342" s="136">
        <v>32959.9191520053</v>
      </c>
      <c r="G342" s="137">
        <v>5879.92872275237</v>
      </c>
      <c r="H342" s="90">
        <v>888681.7</v>
      </c>
      <c r="I342" s="177">
        <v>158041.738736328</v>
      </c>
      <c r="J342" s="179">
        <v>459.54984647000003</v>
      </c>
      <c r="K342" s="158">
        <v>1230.8441911500001</v>
      </c>
      <c r="L342" s="191">
        <v>27.142775864133</v>
      </c>
      <c r="M342" s="203"/>
      <c r="N342" s="203"/>
      <c r="O342" s="203"/>
      <c r="P342" s="203"/>
      <c r="Q342" s="203"/>
      <c r="R342" s="203"/>
      <c r="S342" s="203"/>
      <c r="T342" s="203"/>
    </row>
    <row r="343" spans="1:20" s="44" customFormat="1" ht="18" customHeight="1">
      <c r="A343" s="200" t="s">
        <v>82</v>
      </c>
      <c r="B343" s="201">
        <v>15</v>
      </c>
      <c r="C343" s="202">
        <f t="shared" si="3"/>
        <v>18</v>
      </c>
      <c r="D343" s="176">
        <v>198374.137157</v>
      </c>
      <c r="E343" s="90">
        <v>34786.694568</v>
      </c>
      <c r="F343" s="136">
        <v>43075.0618932845</v>
      </c>
      <c r="G343" s="137">
        <v>7537.25600934422</v>
      </c>
      <c r="H343" s="90">
        <v>1220016.429</v>
      </c>
      <c r="I343" s="177">
        <v>213711.577001625</v>
      </c>
      <c r="J343" s="179">
        <v>468.48203801</v>
      </c>
      <c r="K343" s="158">
        <v>1058.6596267273999</v>
      </c>
      <c r="L343" s="191">
        <v>23.547106211600003</v>
      </c>
      <c r="M343" s="203"/>
      <c r="N343" s="203"/>
      <c r="O343" s="203"/>
      <c r="P343" s="203"/>
      <c r="Q343" s="203"/>
      <c r="R343" s="203"/>
      <c r="S343" s="203"/>
      <c r="T343" s="203"/>
    </row>
    <row r="344" spans="1:20" s="44" customFormat="1" ht="18" customHeight="1">
      <c r="A344" s="200" t="s">
        <v>83</v>
      </c>
      <c r="B344" s="201">
        <v>12.5</v>
      </c>
      <c r="C344" s="202">
        <f t="shared" si="3"/>
        <v>15.5</v>
      </c>
      <c r="D344" s="176">
        <v>202091.324554</v>
      </c>
      <c r="E344" s="90">
        <v>34932.297709</v>
      </c>
      <c r="F344" s="136">
        <v>59515.9213164765</v>
      </c>
      <c r="G344" s="137">
        <v>10277.8431323369</v>
      </c>
      <c r="H344" s="90">
        <v>1509237.611</v>
      </c>
      <c r="I344" s="177">
        <v>260894.799250451</v>
      </c>
      <c r="J344" s="179">
        <v>752.5078094099999</v>
      </c>
      <c r="K344" s="158">
        <v>1588.415660894</v>
      </c>
      <c r="L344" s="191">
        <v>35.968754673134</v>
      </c>
      <c r="M344" s="203"/>
      <c r="N344" s="203"/>
      <c r="O344" s="203"/>
      <c r="P344" s="203"/>
      <c r="Q344" s="203"/>
      <c r="R344" s="203"/>
      <c r="S344" s="203"/>
      <c r="T344" s="203"/>
    </row>
    <row r="345" spans="1:20" s="44" customFormat="1" ht="18" customHeight="1">
      <c r="A345" s="200" t="s">
        <v>84</v>
      </c>
      <c r="B345" s="201">
        <v>12.5</v>
      </c>
      <c r="C345" s="202">
        <f t="shared" si="3"/>
        <v>15.5</v>
      </c>
      <c r="D345" s="176">
        <v>231786.160516</v>
      </c>
      <c r="E345" s="90">
        <v>40427.177211</v>
      </c>
      <c r="F345" s="136">
        <v>42963.2437405638</v>
      </c>
      <c r="G345" s="137">
        <v>7494.86801897493</v>
      </c>
      <c r="H345" s="90">
        <v>1634911.244</v>
      </c>
      <c r="I345" s="177">
        <v>285253.627366527</v>
      </c>
      <c r="J345" s="179">
        <v>933.69239158</v>
      </c>
      <c r="K345" s="158">
        <v>1428.9413026928999</v>
      </c>
      <c r="L345" s="191">
        <v>33.651754172242</v>
      </c>
      <c r="M345" s="203"/>
      <c r="N345" s="203"/>
      <c r="O345" s="203"/>
      <c r="P345" s="203"/>
      <c r="Q345" s="203"/>
      <c r="R345" s="203"/>
      <c r="S345" s="203"/>
      <c r="T345" s="203"/>
    </row>
    <row r="346" spans="1:20" s="44" customFormat="1" ht="18" customHeight="1">
      <c r="A346" s="204" t="s">
        <v>85</v>
      </c>
      <c r="B346" s="205">
        <v>10.5</v>
      </c>
      <c r="C346" s="206">
        <f t="shared" si="3"/>
        <v>13.5</v>
      </c>
      <c r="D346" s="199">
        <v>277584.459784</v>
      </c>
      <c r="E346" s="182">
        <v>47521.609233</v>
      </c>
      <c r="F346" s="195">
        <v>37535.4482602196</v>
      </c>
      <c r="G346" s="196">
        <v>6436.53457130657</v>
      </c>
      <c r="H346" s="182">
        <v>1716059.812</v>
      </c>
      <c r="I346" s="207">
        <v>294170.709297864</v>
      </c>
      <c r="J346" s="180">
        <v>947.35954059</v>
      </c>
      <c r="K346" s="181">
        <v>1539.1086092277</v>
      </c>
      <c r="L346" s="183">
        <v>35.66068646575</v>
      </c>
      <c r="M346" s="203"/>
      <c r="N346" s="203"/>
      <c r="O346" s="203"/>
      <c r="P346" s="203"/>
      <c r="Q346" s="203"/>
      <c r="R346" s="203"/>
      <c r="S346" s="203"/>
      <c r="T346" s="203"/>
    </row>
    <row r="347" spans="1:20" s="44" customFormat="1" ht="18" customHeight="1">
      <c r="A347" s="184" t="s">
        <v>86</v>
      </c>
      <c r="B347" s="202"/>
      <c r="C347" s="202"/>
      <c r="D347" s="198">
        <f>400029.15398</f>
        <v>400029.15398</v>
      </c>
      <c r="E347" s="187">
        <v>67610.116891</v>
      </c>
      <c r="F347" s="193">
        <v>57344.5167343038</v>
      </c>
      <c r="G347" s="194">
        <v>9694.47099054282</v>
      </c>
      <c r="H347" s="187">
        <v>1461052.784</v>
      </c>
      <c r="I347" s="187">
        <v>246889.421974842</v>
      </c>
      <c r="J347" s="197">
        <f>2201049797.16/1000000</f>
        <v>2201.04979716</v>
      </c>
      <c r="K347" s="188">
        <f>2466521060.8035/1000000</f>
        <v>2466.5210608035</v>
      </c>
      <c r="L347" s="191">
        <v>57.49578939854</v>
      </c>
      <c r="M347" s="203"/>
      <c r="N347" s="203"/>
      <c r="O347" s="203"/>
      <c r="P347" s="203"/>
      <c r="Q347" s="203"/>
      <c r="R347" s="203"/>
      <c r="S347" s="203"/>
      <c r="T347" s="203"/>
    </row>
    <row r="348" spans="1:20" s="44" customFormat="1" ht="18" customHeight="1">
      <c r="A348" s="190">
        <v>2</v>
      </c>
      <c r="B348" s="202"/>
      <c r="C348" s="202"/>
      <c r="D348" s="176">
        <v>391634.02255</v>
      </c>
      <c r="E348" s="90">
        <v>64705.529506</v>
      </c>
      <c r="F348" s="136">
        <v>45922.3822548023</v>
      </c>
      <c r="G348" s="137">
        <v>7600.58763167295</v>
      </c>
      <c r="H348" s="90">
        <v>1195934.943</v>
      </c>
      <c r="I348" s="90">
        <v>197772.866546474</v>
      </c>
      <c r="J348" s="179">
        <f>3967675329.24/1000000</f>
        <v>3967.67532924</v>
      </c>
      <c r="K348" s="158">
        <f>1860439566.1479/1000000</f>
        <v>1860.4395661479</v>
      </c>
      <c r="L348" s="191">
        <v>49.134915850447</v>
      </c>
      <c r="M348" s="203"/>
      <c r="N348" s="203"/>
      <c r="O348" s="203"/>
      <c r="P348" s="203"/>
      <c r="Q348" s="203"/>
      <c r="R348" s="203"/>
      <c r="S348" s="203"/>
      <c r="T348" s="203"/>
    </row>
    <row r="349" spans="1:20" s="44" customFormat="1" ht="18" customHeight="1">
      <c r="A349" s="192">
        <v>3</v>
      </c>
      <c r="B349" s="202"/>
      <c r="C349" s="202"/>
      <c r="D349" s="176">
        <v>268316.413867</v>
      </c>
      <c r="E349" s="90">
        <v>42457.805852</v>
      </c>
      <c r="F349" s="136">
        <v>45862.1434739353</v>
      </c>
      <c r="G349" s="137">
        <v>7277.12159157609</v>
      </c>
      <c r="H349" s="90">
        <v>1445770.985</v>
      </c>
      <c r="I349" s="90">
        <v>229354.478627844</v>
      </c>
      <c r="J349" s="179">
        <v>5139.40445721</v>
      </c>
      <c r="K349" s="158">
        <v>1995.1440309158002</v>
      </c>
      <c r="L349" s="191">
        <v>55.541169451235</v>
      </c>
      <c r="M349" s="203"/>
      <c r="N349" s="203"/>
      <c r="O349" s="203"/>
      <c r="P349" s="203"/>
      <c r="Q349" s="203"/>
      <c r="R349" s="203"/>
      <c r="S349" s="203"/>
      <c r="T349" s="203"/>
    </row>
    <row r="350" spans="1:20" s="44" customFormat="1" ht="18" customHeight="1">
      <c r="A350" s="192">
        <v>4</v>
      </c>
      <c r="B350" s="202"/>
      <c r="C350" s="202"/>
      <c r="D350" s="176">
        <v>377531.119815</v>
      </c>
      <c r="E350" s="90">
        <v>55159.805106</v>
      </c>
      <c r="F350" s="136">
        <v>44476.7089104235</v>
      </c>
      <c r="G350" s="137">
        <v>6492.86465247001</v>
      </c>
      <c r="H350" s="90">
        <v>1267875.882</v>
      </c>
      <c r="I350" s="90">
        <v>185821.014118506</v>
      </c>
      <c r="J350" s="179">
        <v>3346</v>
      </c>
      <c r="K350" s="158">
        <v>893</v>
      </c>
      <c r="L350" s="191">
        <v>26.631338136893</v>
      </c>
      <c r="M350" s="203"/>
      <c r="N350" s="203"/>
      <c r="O350" s="203"/>
      <c r="P350" s="203"/>
      <c r="Q350" s="203"/>
      <c r="R350" s="203"/>
      <c r="S350" s="203"/>
      <c r="T350" s="203"/>
    </row>
    <row r="351" spans="1:20" s="44" customFormat="1" ht="18" customHeight="1">
      <c r="A351" s="192">
        <v>5</v>
      </c>
      <c r="B351" s="202"/>
      <c r="C351" s="202"/>
      <c r="D351" s="176">
        <v>342791.384803</v>
      </c>
      <c r="E351" s="90">
        <v>49503.625729</v>
      </c>
      <c r="F351" s="136">
        <v>28427.2680449802</v>
      </c>
      <c r="G351" s="137">
        <v>4082.27472607072</v>
      </c>
      <c r="H351" s="90">
        <v>909571.23</v>
      </c>
      <c r="I351" s="90">
        <v>130745.342522912</v>
      </c>
      <c r="J351" s="179">
        <v>5462</v>
      </c>
      <c r="K351" s="158">
        <v>1435</v>
      </c>
      <c r="L351" s="191">
        <v>40.924627371488</v>
      </c>
      <c r="M351" s="203"/>
      <c r="N351" s="203"/>
      <c r="O351" s="203"/>
      <c r="P351" s="203"/>
      <c r="Q351" s="203"/>
      <c r="R351" s="203"/>
      <c r="S351" s="203"/>
      <c r="T351" s="203"/>
    </row>
    <row r="352" spans="1:20" s="44" customFormat="1" ht="18" customHeight="1">
      <c r="A352" s="212">
        <v>6</v>
      </c>
      <c r="B352" s="205"/>
      <c r="C352" s="206"/>
      <c r="D352" s="199">
        <v>556585.482875</v>
      </c>
      <c r="E352" s="182">
        <v>81677.604565</v>
      </c>
      <c r="F352" s="195">
        <v>29108.7597576696</v>
      </c>
      <c r="G352" s="196">
        <v>4276.46441225504</v>
      </c>
      <c r="H352" s="182">
        <v>1016002.24</v>
      </c>
      <c r="I352" s="207">
        <v>149251.195999196</v>
      </c>
      <c r="J352" s="180">
        <v>4417</v>
      </c>
      <c r="K352" s="181">
        <v>2286</v>
      </c>
      <c r="L352" s="183">
        <v>53.94132146</v>
      </c>
      <c r="M352" s="203"/>
      <c r="N352" s="203"/>
      <c r="O352" s="203"/>
      <c r="P352" s="203"/>
      <c r="Q352" s="203"/>
      <c r="R352" s="203"/>
      <c r="S352" s="203"/>
      <c r="T352" s="203"/>
    </row>
    <row r="353" spans="1:12" ht="15.75">
      <c r="A353" s="128" t="s">
        <v>67</v>
      </c>
      <c r="B353" s="129"/>
      <c r="C353" s="130"/>
      <c r="J353" s="129"/>
      <c r="K353" s="129"/>
      <c r="L353" s="131" t="s">
        <v>68</v>
      </c>
    </row>
    <row r="354" spans="1:12" ht="15.75">
      <c r="A354" s="104"/>
      <c r="B354" s="62"/>
      <c r="D354" s="86"/>
      <c r="F354" s="44"/>
      <c r="G354" s="44"/>
      <c r="K354" s="54"/>
      <c r="L354" s="103"/>
    </row>
    <row r="355" spans="1:12" ht="15">
      <c r="A355" s="1"/>
      <c r="B355" s="78"/>
      <c r="C355" s="77"/>
      <c r="D355" s="77"/>
      <c r="E355" s="80"/>
      <c r="F355" s="53"/>
      <c r="G355" s="86"/>
      <c r="H355" s="86"/>
      <c r="I355" s="86"/>
      <c r="K355" s="54"/>
      <c r="L355"/>
    </row>
    <row r="356" spans="1:14" ht="20.25">
      <c r="A356" s="1"/>
      <c r="B356" s="78"/>
      <c r="C356" s="77"/>
      <c r="D356" s="77"/>
      <c r="E356" s="80"/>
      <c r="F356" s="53"/>
      <c r="G356" s="86"/>
      <c r="H356" s="86"/>
      <c r="I356" s="123"/>
      <c r="K356" s="54"/>
      <c r="L356" s="123"/>
      <c r="M356" s="123"/>
      <c r="N356" s="123"/>
    </row>
    <row r="357" spans="1:12" ht="20.25">
      <c r="A357" s="1"/>
      <c r="B357" s="78"/>
      <c r="C357" s="77"/>
      <c r="D357" s="86"/>
      <c r="E357" s="77"/>
      <c r="F357" s="123"/>
      <c r="G357" s="123"/>
      <c r="H357" s="86"/>
      <c r="I357" s="123"/>
      <c r="K357" s="54"/>
      <c r="L357" s="124"/>
    </row>
    <row r="358" spans="1:12" ht="20.25">
      <c r="A358" s="1"/>
      <c r="B358" s="78"/>
      <c r="C358" s="77"/>
      <c r="D358" s="86"/>
      <c r="E358" s="77"/>
      <c r="F358" s="123"/>
      <c r="G358" s="123"/>
      <c r="H358" s="86"/>
      <c r="I358" s="123"/>
      <c r="K358" s="54"/>
      <c r="L358"/>
    </row>
    <row r="359" spans="1:13" ht="20.25">
      <c r="A359" s="1"/>
      <c r="B359" s="78"/>
      <c r="C359" s="77"/>
      <c r="D359" s="77"/>
      <c r="E359" s="77"/>
      <c r="F359" s="123"/>
      <c r="G359" s="123"/>
      <c r="H359" s="86"/>
      <c r="I359" s="123"/>
      <c r="K359" s="54"/>
      <c r="L359"/>
      <c r="M359" s="125"/>
    </row>
    <row r="360" spans="2:13" ht="20.25">
      <c r="B360" s="29"/>
      <c r="F360" s="123"/>
      <c r="G360" s="123"/>
      <c r="H360" s="86"/>
      <c r="I360" s="123"/>
      <c r="K360" s="54"/>
      <c r="L360"/>
      <c r="M360" s="125"/>
    </row>
    <row r="361" spans="2:13" ht="20.25">
      <c r="B361" s="29"/>
      <c r="F361" s="123"/>
      <c r="G361" s="123"/>
      <c r="H361" s="86"/>
      <c r="I361" s="123"/>
      <c r="J361" s="123"/>
      <c r="K361" s="123"/>
      <c r="L361" s="126"/>
      <c r="M361" s="125"/>
    </row>
    <row r="362" spans="2:13" ht="20.25">
      <c r="B362" s="29"/>
      <c r="F362" s="123"/>
      <c r="G362" s="123"/>
      <c r="H362" s="86"/>
      <c r="I362" s="123"/>
      <c r="J362" s="123"/>
      <c r="K362" s="123"/>
      <c r="L362" s="126"/>
      <c r="M362" s="125"/>
    </row>
    <row r="363" spans="2:13" ht="20.25">
      <c r="B363" s="29"/>
      <c r="G363" s="86"/>
      <c r="H363" s="86"/>
      <c r="I363" s="123"/>
      <c r="J363" s="123"/>
      <c r="K363" s="123"/>
      <c r="L363" s="126"/>
      <c r="M363" s="125"/>
    </row>
    <row r="364" spans="2:13" ht="20.25">
      <c r="B364" s="29"/>
      <c r="G364" s="86"/>
      <c r="H364" s="86"/>
      <c r="I364" s="123"/>
      <c r="J364" s="123"/>
      <c r="K364" s="123"/>
      <c r="L364" s="126"/>
      <c r="M364" s="125"/>
    </row>
    <row r="365" spans="2:13" ht="20.25">
      <c r="B365" s="29"/>
      <c r="G365" s="86"/>
      <c r="H365" s="86"/>
      <c r="I365" s="123"/>
      <c r="J365" s="123"/>
      <c r="K365" s="127"/>
      <c r="L365" s="126"/>
      <c r="M365" s="125"/>
    </row>
    <row r="366" spans="2:13" ht="20.25">
      <c r="B366" s="29"/>
      <c r="G366" s="86"/>
      <c r="H366" s="86"/>
      <c r="I366" s="86"/>
      <c r="J366" s="86"/>
      <c r="M366" s="125"/>
    </row>
    <row r="367" spans="2:13" ht="20.25">
      <c r="B367" s="29"/>
      <c r="D367" s="64"/>
      <c r="G367" s="82"/>
      <c r="H367" s="86"/>
      <c r="I367" s="86"/>
      <c r="J367" s="86"/>
      <c r="M367" s="125"/>
    </row>
    <row r="368" spans="2:9" ht="15">
      <c r="B368" s="63"/>
      <c r="G368" s="82"/>
      <c r="H368" s="86"/>
      <c r="I368" s="86"/>
    </row>
    <row r="369" spans="2:9" ht="15">
      <c r="B369" s="29"/>
      <c r="G369" s="82"/>
      <c r="H369" s="86"/>
      <c r="I369" s="86"/>
    </row>
    <row r="370" spans="2:9" ht="15">
      <c r="B370" s="29"/>
      <c r="G370" s="82"/>
      <c r="H370" s="86"/>
      <c r="I370" s="86"/>
    </row>
    <row r="371" spans="2:9" ht="15">
      <c r="B371" s="29"/>
      <c r="G371" s="82"/>
      <c r="H371" s="86"/>
      <c r="I371" s="86"/>
    </row>
    <row r="372" spans="2:9" ht="15">
      <c r="B372" s="29"/>
      <c r="G372" s="81"/>
      <c r="H372" s="86"/>
      <c r="I372" s="86"/>
    </row>
    <row r="373" spans="2:9" ht="15">
      <c r="B373" s="29"/>
      <c r="H373" s="86"/>
      <c r="I373" s="86"/>
    </row>
    <row r="374" spans="2:12" ht="15">
      <c r="B374" s="29"/>
      <c r="H374" s="86"/>
      <c r="I374" s="86"/>
      <c r="J374"/>
      <c r="K374"/>
      <c r="L374"/>
    </row>
    <row r="375" spans="2:12" ht="15">
      <c r="B375" s="29"/>
      <c r="H375" s="86"/>
      <c r="I375" s="86"/>
      <c r="J375"/>
      <c r="K375"/>
      <c r="L375"/>
    </row>
    <row r="376" spans="2:12" ht="15">
      <c r="B376" s="29"/>
      <c r="H376" s="86"/>
      <c r="I376" s="86"/>
      <c r="J376"/>
      <c r="K376"/>
      <c r="L376"/>
    </row>
    <row r="377" spans="2:12" ht="15">
      <c r="B377" s="29"/>
      <c r="H377" s="86"/>
      <c r="I377" s="86"/>
      <c r="J377"/>
      <c r="K377"/>
      <c r="L377"/>
    </row>
    <row r="378" spans="2:12" ht="15">
      <c r="B378" s="29"/>
      <c r="H378" s="86"/>
      <c r="I378" s="86"/>
      <c r="J378"/>
      <c r="K378"/>
      <c r="L378"/>
    </row>
    <row r="379" spans="2:12" ht="15">
      <c r="B379" s="29"/>
      <c r="H379" s="86"/>
      <c r="I379" s="86"/>
      <c r="J379"/>
      <c r="K379"/>
      <c r="L379"/>
    </row>
    <row r="380" spans="2:12" ht="15">
      <c r="B380" s="29"/>
      <c r="H380" s="87"/>
      <c r="I380" s="86"/>
      <c r="J380"/>
      <c r="K380"/>
      <c r="L380"/>
    </row>
    <row r="381" spans="2:12" ht="15">
      <c r="B381" s="29"/>
      <c r="J381"/>
      <c r="K381"/>
      <c r="L381"/>
    </row>
    <row r="382" spans="2:12" ht="15">
      <c r="B382" s="29"/>
      <c r="J382"/>
      <c r="K382"/>
      <c r="L382"/>
    </row>
    <row r="383" spans="2:12" ht="15">
      <c r="B383" s="29"/>
      <c r="J383"/>
      <c r="K383"/>
      <c r="L383"/>
    </row>
    <row r="384" spans="2:12" ht="15">
      <c r="B384" s="29"/>
      <c r="J384"/>
      <c r="K384"/>
      <c r="L384"/>
    </row>
    <row r="385" spans="2:12" ht="15">
      <c r="B385" s="29"/>
      <c r="J385"/>
      <c r="K385"/>
      <c r="L385"/>
    </row>
  </sheetData>
  <sheetProtection/>
  <mergeCells count="2">
    <mergeCell ref="D3:E3"/>
    <mergeCell ref="D4:E4"/>
  </mergeCells>
  <printOptions horizontalCentered="1" verticalCentered="1"/>
  <pageMargins left="0.5905511811023623" right="0.5905511811023623" top="0" bottom="0" header="0" footer="0"/>
  <pageSetup fitToHeight="1" fitToWidth="1" horizontalDpi="600" verticalDpi="600" orientation="portrait" paperSize="9" scale="4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Fatih SEVEN</cp:lastModifiedBy>
  <cp:lastPrinted>2020-02-20T13:38:55Z</cp:lastPrinted>
  <dcterms:created xsi:type="dcterms:W3CDTF">1999-01-29T17:45:47Z</dcterms:created>
  <dcterms:modified xsi:type="dcterms:W3CDTF">2020-09-10T06:44:50Z</dcterms:modified>
  <cp:category/>
  <cp:version/>
  <cp:contentType/>
  <cp:contentStatus/>
</cp:coreProperties>
</file>