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GENEL 2018" sheetId="9" r:id="rId1"/>
    <sheet name="ÖZEL 2018" sheetId="4" r:id="rId2"/>
    <sheet name="GENEL 2019" sheetId="5" r:id="rId3"/>
    <sheet name="ÖZEL 2019" sheetId="6" r:id="rId4"/>
    <sheet name="GENEL 2020" sheetId="7" r:id="rId5"/>
    <sheet name="ÖZEL 2020" sheetId="16" r:id="rId6"/>
  </sheets>
  <definedNames>
    <definedName name="_xlnm.Print_Area" localSheetId="0">'GENEL 2018'!$B$3:$N$54</definedName>
    <definedName name="_xlnm.Print_Area" localSheetId="2">'GENEL 2019'!$B$3:$N$54</definedName>
    <definedName name="_xlnm.Print_Area" localSheetId="4">'GENEL 2020'!$B$2:$N$53</definedName>
    <definedName name="_xlnm.Print_Area" localSheetId="1">'ÖZEL 2018'!$B$2:$N$162</definedName>
    <definedName name="_xlnm.Print_Area" localSheetId="3">'ÖZEL 2019'!$B$2:$N$162</definedName>
    <definedName name="_xlnm.Print_Area" localSheetId="5">'ÖZEL 2020'!$B$2:$N$162</definedName>
    <definedName name="_xlnm.Print_Titles" localSheetId="1">'ÖZEL 2018'!$6:$7</definedName>
    <definedName name="_xlnm.Print_Titles" localSheetId="3">'ÖZEL 2019'!$6:$7</definedName>
    <definedName name="_xlnm.Print_Titles" localSheetId="5">'ÖZEL 2020'!$6:$7</definedName>
  </definedNames>
  <calcPr calcId="162913" calcMode="manual"/>
</workbook>
</file>

<file path=xl/calcChain.xml><?xml version="1.0" encoding="utf-8"?>
<calcChain xmlns="http://schemas.openxmlformats.org/spreadsheetml/2006/main">
  <c r="I28" i="5" l="1"/>
  <c r="I30" i="5"/>
  <c r="I40" i="5"/>
  <c r="I36" i="5"/>
  <c r="I40" i="9"/>
  <c r="I28" i="9"/>
  <c r="I30" i="9"/>
  <c r="I36" i="9"/>
  <c r="I29" i="7"/>
  <c r="I39" i="7"/>
  <c r="I27" i="7"/>
  <c r="I35" i="7"/>
  <c r="M29" i="7" l="1"/>
  <c r="M30" i="5"/>
  <c r="M30" i="9"/>
  <c r="E46" i="7"/>
  <c r="E25" i="7"/>
  <c r="E26" i="7"/>
  <c r="E22" i="7"/>
  <c r="E15" i="7"/>
  <c r="E24" i="7"/>
  <c r="E23" i="7"/>
  <c r="E47" i="5"/>
  <c r="E26" i="5"/>
  <c r="E27" i="5"/>
  <c r="E23" i="5"/>
  <c r="E16" i="5"/>
  <c r="E25" i="5"/>
  <c r="E24" i="5"/>
  <c r="E47" i="9"/>
  <c r="E26" i="9"/>
  <c r="E27" i="9"/>
  <c r="E23" i="9"/>
  <c r="E16" i="9"/>
  <c r="E25" i="9"/>
  <c r="E24" i="9"/>
  <c r="C8" i="7" l="1"/>
  <c r="D8" i="7"/>
  <c r="E8" i="7"/>
  <c r="I8" i="7"/>
  <c r="J8" i="7"/>
  <c r="J53" i="9" l="1"/>
  <c r="E31" i="7" l="1"/>
  <c r="E32" i="5"/>
  <c r="E32" i="9"/>
  <c r="I19" i="7"/>
  <c r="I20" i="5"/>
  <c r="L37" i="9" l="1"/>
  <c r="L20" i="9"/>
  <c r="G8" i="9" l="1"/>
  <c r="G8" i="5"/>
  <c r="G8" i="7"/>
  <c r="I53" i="9" l="1"/>
  <c r="M162" i="16" l="1"/>
  <c r="L162" i="16"/>
  <c r="K162" i="16"/>
  <c r="J162" i="16"/>
  <c r="I162" i="16"/>
  <c r="H162" i="16"/>
  <c r="F162" i="16"/>
  <c r="E162" i="16"/>
  <c r="D162" i="16"/>
  <c r="C162" i="16"/>
  <c r="G161" i="16"/>
  <c r="N161" i="16" s="1"/>
  <c r="G160" i="16"/>
  <c r="N160" i="16" s="1"/>
  <c r="G159" i="16"/>
  <c r="N159" i="16" s="1"/>
  <c r="G158" i="16"/>
  <c r="N158" i="16" s="1"/>
  <c r="G157" i="16"/>
  <c r="N157" i="16" s="1"/>
  <c r="G156" i="16"/>
  <c r="N156" i="16" s="1"/>
  <c r="G155" i="16"/>
  <c r="N155" i="16" s="1"/>
  <c r="G154" i="16"/>
  <c r="N154" i="16" s="1"/>
  <c r="G153" i="16"/>
  <c r="N153" i="16" s="1"/>
  <c r="G152" i="16"/>
  <c r="N152" i="16" s="1"/>
  <c r="G151" i="16"/>
  <c r="N151" i="16" s="1"/>
  <c r="G150" i="16"/>
  <c r="N150" i="16" s="1"/>
  <c r="G149" i="16"/>
  <c r="N149" i="16" s="1"/>
  <c r="G148" i="16"/>
  <c r="N148" i="16" s="1"/>
  <c r="G147" i="16"/>
  <c r="N147" i="16" s="1"/>
  <c r="G146" i="16"/>
  <c r="N146" i="16" s="1"/>
  <c r="G145" i="16"/>
  <c r="N145" i="16" s="1"/>
  <c r="G144" i="16"/>
  <c r="N144" i="16" s="1"/>
  <c r="G143" i="16"/>
  <c r="N143" i="16" s="1"/>
  <c r="G142" i="16"/>
  <c r="N142" i="16" s="1"/>
  <c r="G141" i="16"/>
  <c r="N141" i="16" s="1"/>
  <c r="G140" i="16"/>
  <c r="N140" i="16" s="1"/>
  <c r="G139" i="16"/>
  <c r="N139" i="16" s="1"/>
  <c r="G138" i="16"/>
  <c r="N138" i="16" s="1"/>
  <c r="G137" i="16"/>
  <c r="N137" i="16" s="1"/>
  <c r="G136" i="16"/>
  <c r="N136" i="16" s="1"/>
  <c r="G135" i="16"/>
  <c r="N135" i="16" s="1"/>
  <c r="G134" i="16"/>
  <c r="N134" i="16" s="1"/>
  <c r="G133" i="16"/>
  <c r="N133" i="16" s="1"/>
  <c r="G132" i="16"/>
  <c r="N132" i="16" s="1"/>
  <c r="G131" i="16"/>
  <c r="N131" i="16" s="1"/>
  <c r="G130" i="16"/>
  <c r="N130" i="16" s="1"/>
  <c r="G129" i="16"/>
  <c r="N129" i="16" s="1"/>
  <c r="G128" i="16"/>
  <c r="N128" i="16" s="1"/>
  <c r="G127" i="16"/>
  <c r="N127" i="16" s="1"/>
  <c r="G126" i="16"/>
  <c r="N126" i="16" s="1"/>
  <c r="G125" i="16"/>
  <c r="N125" i="16" s="1"/>
  <c r="G124" i="16"/>
  <c r="N124" i="16" s="1"/>
  <c r="G123" i="16"/>
  <c r="N123" i="16" s="1"/>
  <c r="G122" i="16"/>
  <c r="N122" i="16" s="1"/>
  <c r="G121" i="16"/>
  <c r="N121" i="16" s="1"/>
  <c r="G120" i="16"/>
  <c r="N120" i="16" s="1"/>
  <c r="G119" i="16"/>
  <c r="N119" i="16" s="1"/>
  <c r="G118" i="16"/>
  <c r="N118" i="16" s="1"/>
  <c r="G117" i="16"/>
  <c r="N117" i="16" s="1"/>
  <c r="G116" i="16"/>
  <c r="N116" i="16" s="1"/>
  <c r="G115" i="16"/>
  <c r="N115" i="16" s="1"/>
  <c r="G114" i="16"/>
  <c r="N114" i="16" s="1"/>
  <c r="G113" i="16"/>
  <c r="N113" i="16" s="1"/>
  <c r="G112" i="16"/>
  <c r="N112" i="16" s="1"/>
  <c r="G111" i="16"/>
  <c r="N111" i="16" s="1"/>
  <c r="G110" i="16"/>
  <c r="N110" i="16" s="1"/>
  <c r="G109" i="16"/>
  <c r="N109" i="16" s="1"/>
  <c r="G108" i="16"/>
  <c r="N108" i="16" s="1"/>
  <c r="G107" i="16"/>
  <c r="N107" i="16" s="1"/>
  <c r="G106" i="16"/>
  <c r="N106" i="16" s="1"/>
  <c r="G105" i="16"/>
  <c r="N105" i="16" s="1"/>
  <c r="G104" i="16"/>
  <c r="N104" i="16" s="1"/>
  <c r="G103" i="16"/>
  <c r="N103" i="16" s="1"/>
  <c r="G102" i="16"/>
  <c r="N102" i="16" s="1"/>
  <c r="G101" i="16"/>
  <c r="N101" i="16" s="1"/>
  <c r="G100" i="16"/>
  <c r="N100" i="16" s="1"/>
  <c r="G99" i="16"/>
  <c r="N99" i="16" s="1"/>
  <c r="G98" i="16"/>
  <c r="N98" i="16" s="1"/>
  <c r="G97" i="16"/>
  <c r="N97" i="16" s="1"/>
  <c r="G96" i="16"/>
  <c r="N96" i="16" s="1"/>
  <c r="G95" i="16"/>
  <c r="N95" i="16" s="1"/>
  <c r="G94" i="16"/>
  <c r="N94" i="16" s="1"/>
  <c r="G93" i="16"/>
  <c r="N93" i="16" s="1"/>
  <c r="G92" i="16"/>
  <c r="N92" i="16" s="1"/>
  <c r="G91" i="16"/>
  <c r="N91" i="16" s="1"/>
  <c r="G90" i="16"/>
  <c r="N90" i="16" s="1"/>
  <c r="G89" i="16"/>
  <c r="N89" i="16" s="1"/>
  <c r="G88" i="16"/>
  <c r="N88" i="16" s="1"/>
  <c r="G87" i="16"/>
  <c r="N87" i="16" s="1"/>
  <c r="N86" i="16"/>
  <c r="G86" i="16"/>
  <c r="G85" i="16"/>
  <c r="N85" i="16" s="1"/>
  <c r="G84" i="16"/>
  <c r="N84" i="16" s="1"/>
  <c r="G83" i="16"/>
  <c r="N83" i="16" s="1"/>
  <c r="G82" i="16"/>
  <c r="N82" i="16" s="1"/>
  <c r="G81" i="16"/>
  <c r="N81" i="16" s="1"/>
  <c r="G80" i="16"/>
  <c r="N80" i="16" s="1"/>
  <c r="G79" i="16"/>
  <c r="N79" i="16" s="1"/>
  <c r="G78" i="16"/>
  <c r="N78" i="16" s="1"/>
  <c r="G77" i="16"/>
  <c r="N77" i="16" s="1"/>
  <c r="G76" i="16"/>
  <c r="N76" i="16" s="1"/>
  <c r="N75" i="16"/>
  <c r="G75" i="16"/>
  <c r="G74" i="16"/>
  <c r="N74" i="16" s="1"/>
  <c r="G73" i="16"/>
  <c r="N73" i="16" s="1"/>
  <c r="N72" i="16"/>
  <c r="G72" i="16"/>
  <c r="G71" i="16"/>
  <c r="N71" i="16" s="1"/>
  <c r="G70" i="16"/>
  <c r="N70" i="16" s="1"/>
  <c r="G69" i="16"/>
  <c r="N69" i="16" s="1"/>
  <c r="G68" i="16"/>
  <c r="N68" i="16" s="1"/>
  <c r="G67" i="16"/>
  <c r="N67" i="16" s="1"/>
  <c r="N66" i="16"/>
  <c r="G66" i="16"/>
  <c r="G65" i="16"/>
  <c r="N65" i="16" s="1"/>
  <c r="G64" i="16"/>
  <c r="N64" i="16" s="1"/>
  <c r="N63" i="16"/>
  <c r="G63" i="16"/>
  <c r="G62" i="16"/>
  <c r="N62" i="16" s="1"/>
  <c r="G61" i="16"/>
  <c r="N61" i="16" s="1"/>
  <c r="G60" i="16"/>
  <c r="N60" i="16" s="1"/>
  <c r="G59" i="16"/>
  <c r="N59" i="16" s="1"/>
  <c r="G58" i="16"/>
  <c r="N58" i="16" s="1"/>
  <c r="G57" i="16"/>
  <c r="N57" i="16" s="1"/>
  <c r="G56" i="16"/>
  <c r="N56" i="16" s="1"/>
  <c r="G55" i="16"/>
  <c r="N55" i="16" s="1"/>
  <c r="G54" i="16"/>
  <c r="N54" i="16" s="1"/>
  <c r="G53" i="16"/>
  <c r="N53" i="16" s="1"/>
  <c r="G52" i="16"/>
  <c r="N52" i="16" s="1"/>
  <c r="G51" i="16"/>
  <c r="N51" i="16" s="1"/>
  <c r="G50" i="16"/>
  <c r="N50" i="16" s="1"/>
  <c r="G49" i="16"/>
  <c r="N49" i="16" s="1"/>
  <c r="G48" i="16"/>
  <c r="N48" i="16" s="1"/>
  <c r="G47" i="16"/>
  <c r="N47" i="16" s="1"/>
  <c r="G46" i="16"/>
  <c r="N46" i="16" s="1"/>
  <c r="G45" i="16"/>
  <c r="N45" i="16" s="1"/>
  <c r="G44" i="16"/>
  <c r="N44" i="16" s="1"/>
  <c r="G43" i="16"/>
  <c r="N43" i="16" s="1"/>
  <c r="G42" i="16"/>
  <c r="N42" i="16" s="1"/>
  <c r="G41" i="16"/>
  <c r="N41" i="16" s="1"/>
  <c r="G40" i="16"/>
  <c r="N40" i="16" s="1"/>
  <c r="G39" i="16"/>
  <c r="N39" i="16" s="1"/>
  <c r="G38" i="16"/>
  <c r="N38" i="16" s="1"/>
  <c r="G37" i="16"/>
  <c r="N37" i="16" s="1"/>
  <c r="G36" i="16"/>
  <c r="N36" i="16" s="1"/>
  <c r="G35" i="16"/>
  <c r="N35" i="16" s="1"/>
  <c r="G34" i="16"/>
  <c r="N34" i="16" s="1"/>
  <c r="G33" i="16"/>
  <c r="N33" i="16" s="1"/>
  <c r="G32" i="16"/>
  <c r="N32" i="16" s="1"/>
  <c r="G31" i="16"/>
  <c r="N31" i="16" s="1"/>
  <c r="G30" i="16"/>
  <c r="N30" i="16" s="1"/>
  <c r="G29" i="16"/>
  <c r="N29" i="16" s="1"/>
  <c r="G28" i="16"/>
  <c r="N28" i="16" s="1"/>
  <c r="G27" i="16"/>
  <c r="N27" i="16" s="1"/>
  <c r="N26" i="16"/>
  <c r="G26" i="16"/>
  <c r="G25" i="16"/>
  <c r="N25" i="16" s="1"/>
  <c r="G24" i="16"/>
  <c r="N24" i="16" s="1"/>
  <c r="G23" i="16"/>
  <c r="N23" i="16" s="1"/>
  <c r="G22" i="16"/>
  <c r="N22" i="16" s="1"/>
  <c r="G21" i="16"/>
  <c r="N21" i="16" s="1"/>
  <c r="G20" i="16"/>
  <c r="N20" i="16" s="1"/>
  <c r="G19" i="16"/>
  <c r="N19" i="16" s="1"/>
  <c r="N18" i="16"/>
  <c r="G18" i="16"/>
  <c r="G17" i="16"/>
  <c r="N17" i="16" s="1"/>
  <c r="G16" i="16"/>
  <c r="N16" i="16" s="1"/>
  <c r="G15" i="16"/>
  <c r="N15" i="16" s="1"/>
  <c r="G14" i="16"/>
  <c r="N14" i="16" s="1"/>
  <c r="G13" i="16"/>
  <c r="N13" i="16" s="1"/>
  <c r="G12" i="16"/>
  <c r="N12" i="16" s="1"/>
  <c r="G11" i="16"/>
  <c r="N11" i="16" s="1"/>
  <c r="N10" i="16"/>
  <c r="G10" i="16"/>
  <c r="G9" i="16"/>
  <c r="N9" i="16" s="1"/>
  <c r="G8" i="16"/>
  <c r="N8" i="16" s="1"/>
  <c r="G162" i="16" l="1"/>
  <c r="N162" i="16"/>
  <c r="G143" i="6" l="1"/>
  <c r="N143" i="6" s="1"/>
  <c r="G142" i="6"/>
  <c r="N142" i="6" s="1"/>
  <c r="G131" i="4"/>
  <c r="N131" i="4" s="1"/>
  <c r="N130" i="4"/>
  <c r="G130" i="4"/>
  <c r="C53" i="9"/>
  <c r="C53" i="5" l="1"/>
  <c r="D53" i="5"/>
  <c r="G116" i="4" l="1"/>
  <c r="N116" i="4" s="1"/>
  <c r="G115" i="4"/>
  <c r="N115" i="4" s="1"/>
  <c r="G114" i="4"/>
  <c r="N114" i="4" s="1"/>
  <c r="G113" i="4"/>
  <c r="N113" i="4" s="1"/>
  <c r="G116" i="6"/>
  <c r="N116" i="6" s="1"/>
  <c r="G115" i="6"/>
  <c r="N115" i="6" s="1"/>
  <c r="G114" i="6"/>
  <c r="N114" i="6" s="1"/>
  <c r="G113" i="6"/>
  <c r="N113" i="6" s="1"/>
  <c r="G160" i="6"/>
  <c r="N160" i="6" s="1"/>
  <c r="G159" i="4"/>
  <c r="N159" i="4" s="1"/>
  <c r="D162" i="6" l="1"/>
  <c r="E162" i="6"/>
  <c r="F162" i="6"/>
  <c r="H162" i="6"/>
  <c r="I162" i="6"/>
  <c r="J162" i="6"/>
  <c r="K162" i="6"/>
  <c r="L162" i="6"/>
  <c r="M162" i="6"/>
  <c r="C162" i="6"/>
  <c r="G161" i="6"/>
  <c r="N161" i="6" s="1"/>
  <c r="G159" i="6"/>
  <c r="N159" i="6" s="1"/>
  <c r="D162" i="4"/>
  <c r="E162" i="4"/>
  <c r="F162" i="4"/>
  <c r="H162" i="4"/>
  <c r="I162" i="4"/>
  <c r="J162" i="4"/>
  <c r="K162" i="4"/>
  <c r="L162" i="4"/>
  <c r="M162" i="4"/>
  <c r="C162" i="4"/>
  <c r="G161" i="4"/>
  <c r="N161" i="4" s="1"/>
  <c r="G160" i="4"/>
  <c r="N160" i="4" s="1"/>
  <c r="G112" i="6"/>
  <c r="N112" i="6" s="1"/>
  <c r="G112" i="4"/>
  <c r="N112" i="4" s="1"/>
  <c r="G27" i="7"/>
  <c r="N27" i="7" s="1"/>
  <c r="G28" i="5"/>
  <c r="N28" i="5" s="1"/>
  <c r="G28" i="9"/>
  <c r="N28" i="9" s="1"/>
  <c r="G158" i="6" l="1"/>
  <c r="N158" i="6" s="1"/>
  <c r="G157" i="6"/>
  <c r="N157" i="6" s="1"/>
  <c r="G156" i="6"/>
  <c r="N156" i="6" s="1"/>
  <c r="G155" i="6"/>
  <c r="N155" i="6" s="1"/>
  <c r="G154" i="6"/>
  <c r="N154" i="6" s="1"/>
  <c r="G153" i="6"/>
  <c r="N153" i="6" s="1"/>
  <c r="G152" i="6"/>
  <c r="N152" i="6" s="1"/>
  <c r="G151" i="6"/>
  <c r="N151" i="6" s="1"/>
  <c r="G150" i="6"/>
  <c r="N150" i="6" s="1"/>
  <c r="G149" i="6"/>
  <c r="N149" i="6" s="1"/>
  <c r="G148" i="6"/>
  <c r="N148" i="6" s="1"/>
  <c r="G147" i="6"/>
  <c r="N147" i="6" s="1"/>
  <c r="G146" i="6"/>
  <c r="N146" i="6" s="1"/>
  <c r="G145" i="6"/>
  <c r="N145" i="6" s="1"/>
  <c r="G144" i="6"/>
  <c r="N144" i="6" s="1"/>
  <c r="G141" i="6"/>
  <c r="N141" i="6" s="1"/>
  <c r="G140" i="6"/>
  <c r="N140" i="6" s="1"/>
  <c r="G139" i="6"/>
  <c r="N139" i="6" s="1"/>
  <c r="G138" i="6"/>
  <c r="N138" i="6" s="1"/>
  <c r="G137" i="6"/>
  <c r="N137" i="6" s="1"/>
  <c r="G136" i="6"/>
  <c r="N136" i="6" s="1"/>
  <c r="G135" i="6"/>
  <c r="N135" i="6" s="1"/>
  <c r="G134" i="6"/>
  <c r="N134" i="6" s="1"/>
  <c r="G133" i="6"/>
  <c r="N133" i="6" s="1"/>
  <c r="G132" i="6"/>
  <c r="N132" i="6" s="1"/>
  <c r="G131" i="6"/>
  <c r="N131" i="6" s="1"/>
  <c r="G130" i="6"/>
  <c r="N130" i="6" s="1"/>
  <c r="G129" i="6"/>
  <c r="N129" i="6" s="1"/>
  <c r="G128" i="6"/>
  <c r="N128" i="6" s="1"/>
  <c r="G127" i="6"/>
  <c r="N127" i="6" s="1"/>
  <c r="G126" i="6"/>
  <c r="N126" i="6" s="1"/>
  <c r="G125" i="6"/>
  <c r="N125" i="6" s="1"/>
  <c r="G124" i="6"/>
  <c r="N124" i="6" s="1"/>
  <c r="G123" i="6"/>
  <c r="N123" i="6" s="1"/>
  <c r="G122" i="6"/>
  <c r="N122" i="6" s="1"/>
  <c r="G121" i="6"/>
  <c r="N121" i="6" s="1"/>
  <c r="G120" i="6"/>
  <c r="N120" i="6" s="1"/>
  <c r="G119" i="6"/>
  <c r="N119" i="6" s="1"/>
  <c r="G118" i="6"/>
  <c r="N118" i="6" s="1"/>
  <c r="G117" i="6"/>
  <c r="N117" i="6" s="1"/>
  <c r="G111" i="6"/>
  <c r="N111" i="6" s="1"/>
  <c r="G110" i="6"/>
  <c r="N110" i="6" s="1"/>
  <c r="G109" i="6"/>
  <c r="N109" i="6" s="1"/>
  <c r="G108" i="6"/>
  <c r="N108" i="6" s="1"/>
  <c r="G107" i="6"/>
  <c r="N107" i="6" s="1"/>
  <c r="G106" i="6"/>
  <c r="N106" i="6" s="1"/>
  <c r="G105" i="6"/>
  <c r="N105" i="6" s="1"/>
  <c r="G104" i="6"/>
  <c r="N104" i="6" s="1"/>
  <c r="G103" i="6"/>
  <c r="N103" i="6" s="1"/>
  <c r="G102" i="6"/>
  <c r="N102" i="6" s="1"/>
  <c r="G101" i="6"/>
  <c r="N101" i="6" s="1"/>
  <c r="G100" i="6"/>
  <c r="N100" i="6" s="1"/>
  <c r="G99" i="6"/>
  <c r="N99" i="6" s="1"/>
  <c r="G98" i="6"/>
  <c r="N98" i="6" s="1"/>
  <c r="G97" i="6"/>
  <c r="N97" i="6" s="1"/>
  <c r="G96" i="6"/>
  <c r="N96" i="6" s="1"/>
  <c r="G95" i="6"/>
  <c r="N95" i="6" s="1"/>
  <c r="G94" i="6"/>
  <c r="N94" i="6" s="1"/>
  <c r="G93" i="6"/>
  <c r="N93" i="6" s="1"/>
  <c r="G92" i="6"/>
  <c r="N92" i="6" s="1"/>
  <c r="G91" i="6"/>
  <c r="N91" i="6" s="1"/>
  <c r="G90" i="6"/>
  <c r="N90" i="6" s="1"/>
  <c r="G89" i="6"/>
  <c r="N89" i="6" s="1"/>
  <c r="G88" i="6"/>
  <c r="N88" i="6" s="1"/>
  <c r="G87" i="6"/>
  <c r="N87" i="6" s="1"/>
  <c r="G86" i="6"/>
  <c r="N86" i="6" s="1"/>
  <c r="G85" i="6"/>
  <c r="N85" i="6" s="1"/>
  <c r="G84" i="6"/>
  <c r="N84" i="6" s="1"/>
  <c r="G83" i="6"/>
  <c r="N83" i="6" s="1"/>
  <c r="G82" i="6"/>
  <c r="N82" i="6" s="1"/>
  <c r="G81" i="6"/>
  <c r="N81" i="6" s="1"/>
  <c r="G80" i="6"/>
  <c r="N80" i="6" s="1"/>
  <c r="G79" i="6"/>
  <c r="N79" i="6" s="1"/>
  <c r="G78" i="6"/>
  <c r="N78" i="6" s="1"/>
  <c r="G77" i="6"/>
  <c r="N77" i="6" s="1"/>
  <c r="G76" i="6"/>
  <c r="N76" i="6" s="1"/>
  <c r="G75" i="6"/>
  <c r="N75" i="6" s="1"/>
  <c r="G74" i="6"/>
  <c r="N74" i="6" s="1"/>
  <c r="G73" i="6"/>
  <c r="N73" i="6" s="1"/>
  <c r="G72" i="6"/>
  <c r="N72" i="6" s="1"/>
  <c r="G71" i="6"/>
  <c r="N71" i="6" s="1"/>
  <c r="G70" i="6"/>
  <c r="N70" i="6" s="1"/>
  <c r="G69" i="6"/>
  <c r="N69" i="6" s="1"/>
  <c r="G68" i="6"/>
  <c r="N68" i="6" s="1"/>
  <c r="G67" i="6"/>
  <c r="N67" i="6" s="1"/>
  <c r="G66" i="6"/>
  <c r="N66" i="6" s="1"/>
  <c r="G65" i="6"/>
  <c r="N65" i="6" s="1"/>
  <c r="G64" i="6"/>
  <c r="N64" i="6" s="1"/>
  <c r="G63" i="6"/>
  <c r="N63" i="6" s="1"/>
  <c r="G62" i="6"/>
  <c r="N62" i="6" s="1"/>
  <c r="G61" i="6"/>
  <c r="N61" i="6" s="1"/>
  <c r="G60" i="6"/>
  <c r="N60" i="6" s="1"/>
  <c r="G59" i="6"/>
  <c r="N59" i="6" s="1"/>
  <c r="G58" i="6"/>
  <c r="N58" i="6" s="1"/>
  <c r="G57" i="6"/>
  <c r="N57" i="6" s="1"/>
  <c r="G56" i="6"/>
  <c r="N56" i="6" s="1"/>
  <c r="G55" i="6"/>
  <c r="N55" i="6" s="1"/>
  <c r="G54" i="6"/>
  <c r="N54" i="6" s="1"/>
  <c r="G53" i="6"/>
  <c r="N53" i="6" s="1"/>
  <c r="G52" i="6"/>
  <c r="N52" i="6" s="1"/>
  <c r="G51" i="6"/>
  <c r="N51" i="6" s="1"/>
  <c r="G50" i="6"/>
  <c r="N50" i="6" s="1"/>
  <c r="G49" i="6"/>
  <c r="N49" i="6" s="1"/>
  <c r="G48" i="6"/>
  <c r="N48" i="6" s="1"/>
  <c r="G47" i="6"/>
  <c r="N47" i="6" s="1"/>
  <c r="G46" i="6"/>
  <c r="N46" i="6" s="1"/>
  <c r="G45" i="6"/>
  <c r="N45" i="6" s="1"/>
  <c r="G44" i="6"/>
  <c r="N44" i="6" s="1"/>
  <c r="G43" i="6"/>
  <c r="N43" i="6" s="1"/>
  <c r="G42" i="6"/>
  <c r="N42" i="6" s="1"/>
  <c r="G41" i="6"/>
  <c r="N41" i="6" s="1"/>
  <c r="G40" i="6"/>
  <c r="N40" i="6" s="1"/>
  <c r="G39" i="6"/>
  <c r="N39" i="6" s="1"/>
  <c r="G38" i="6"/>
  <c r="N38" i="6" s="1"/>
  <c r="G37" i="6"/>
  <c r="N37" i="6" s="1"/>
  <c r="G36" i="6"/>
  <c r="N36" i="6" s="1"/>
  <c r="G35" i="6"/>
  <c r="N35" i="6" s="1"/>
  <c r="G34" i="6"/>
  <c r="N34" i="6" s="1"/>
  <c r="G33" i="6"/>
  <c r="N33" i="6" s="1"/>
  <c r="G32" i="6"/>
  <c r="N32" i="6" s="1"/>
  <c r="G31" i="6"/>
  <c r="N31" i="6" s="1"/>
  <c r="G30" i="6"/>
  <c r="N30" i="6" s="1"/>
  <c r="G29" i="6"/>
  <c r="N29" i="6" s="1"/>
  <c r="G28" i="6"/>
  <c r="N28" i="6" s="1"/>
  <c r="G27" i="6"/>
  <c r="N27" i="6" s="1"/>
  <c r="G26" i="6"/>
  <c r="N26" i="6" s="1"/>
  <c r="G25" i="6"/>
  <c r="N25" i="6" s="1"/>
  <c r="G24" i="6"/>
  <c r="N24" i="6" s="1"/>
  <c r="G23" i="6"/>
  <c r="N23" i="6" s="1"/>
  <c r="G22" i="6"/>
  <c r="N22" i="6" s="1"/>
  <c r="G21" i="6"/>
  <c r="N21" i="6" s="1"/>
  <c r="G20" i="6"/>
  <c r="N20" i="6" s="1"/>
  <c r="G19" i="6"/>
  <c r="N19" i="6" s="1"/>
  <c r="G18" i="6"/>
  <c r="N18" i="6" s="1"/>
  <c r="G17" i="6"/>
  <c r="N17" i="6" s="1"/>
  <c r="G16" i="6"/>
  <c r="N16" i="6" s="1"/>
  <c r="G15" i="6"/>
  <c r="N15" i="6" s="1"/>
  <c r="G14" i="6"/>
  <c r="N14" i="6" s="1"/>
  <c r="G13" i="6"/>
  <c r="N13" i="6" s="1"/>
  <c r="G12" i="6"/>
  <c r="N12" i="6" s="1"/>
  <c r="G11" i="6"/>
  <c r="N11" i="6" s="1"/>
  <c r="G10" i="6"/>
  <c r="N10" i="6" s="1"/>
  <c r="G9" i="6"/>
  <c r="N9" i="6" s="1"/>
  <c r="G158" i="4"/>
  <c r="N158" i="4" s="1"/>
  <c r="G157" i="4"/>
  <c r="N157" i="4" s="1"/>
  <c r="G156" i="4"/>
  <c r="N156" i="4" s="1"/>
  <c r="G155" i="4"/>
  <c r="N155" i="4" s="1"/>
  <c r="G154" i="4"/>
  <c r="N154" i="4" s="1"/>
  <c r="G153" i="4"/>
  <c r="N153" i="4" s="1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N117" i="4" s="1"/>
  <c r="G111" i="4"/>
  <c r="N111" i="4" s="1"/>
  <c r="G110" i="4"/>
  <c r="N110" i="4" s="1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6"/>
  <c r="G8" i="4"/>
  <c r="N8" i="4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N8" i="9"/>
  <c r="G162" i="4" l="1"/>
  <c r="G162" i="6"/>
  <c r="M53" i="9"/>
  <c r="L53" i="9"/>
  <c r="K53" i="9"/>
  <c r="H53" i="9"/>
  <c r="G53" i="9"/>
  <c r="F53" i="9"/>
  <c r="E53" i="9"/>
  <c r="D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M52" i="7"/>
  <c r="L52" i="7"/>
  <c r="K52" i="7"/>
  <c r="J52" i="7"/>
  <c r="I52" i="7"/>
  <c r="H52" i="7"/>
  <c r="G52" i="7"/>
  <c r="F52" i="7"/>
  <c r="E52" i="7"/>
  <c r="D52" i="7"/>
  <c r="C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8" i="6"/>
  <c r="N162" i="6" s="1"/>
  <c r="M53" i="5"/>
  <c r="L53" i="5"/>
  <c r="K53" i="5"/>
  <c r="J53" i="5"/>
  <c r="I53" i="5"/>
  <c r="H53" i="5"/>
  <c r="F53" i="5"/>
  <c r="E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G53" i="5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162" i="4" l="1"/>
  <c r="N53" i="9"/>
  <c r="N53" i="5"/>
  <c r="N52" i="7"/>
</calcChain>
</file>

<file path=xl/sharedStrings.xml><?xml version="1.0" encoding="utf-8"?>
<sst xmlns="http://schemas.openxmlformats.org/spreadsheetml/2006/main" count="956" uniqueCount="222">
  <si>
    <t/>
  </si>
  <si>
    <t>GENEL BÜTÇE KAPSAMINDAKİ KAMU İDARELERİ (I SAYILI CETVEL)</t>
  </si>
  <si>
    <t>(TL)</t>
  </si>
  <si>
    <t>İDARELER</t>
  </si>
  <si>
    <t>PERSONEL GİDERLERİ</t>
  </si>
  <si>
    <t>SOS. GÜV. DEV. PRİMİ GİD.</t>
  </si>
  <si>
    <t>MAL VE HİZMET ALIM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</si>
  <si>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</si>
  <si>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</si>
  <si>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</si>
  <si>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</si>
  <si>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</si>
  <si>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</t>
  </si>
  <si>
    <t>TOPLAM</t>
  </si>
  <si>
    <t>DİĞER</t>
  </si>
  <si>
    <t>TEDAVİ VE İLAÇ GİDERLERİ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</si>
  <si>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</si>
  <si>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</si>
  <si>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</si>
  <si>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</si>
  <si>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</si>
  <si>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</si>
  <si>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</si>
  <si>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</si>
  <si>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</si>
  <si>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</si>
  <si>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</si>
  <si>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</si>
  <si>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</si>
  <si>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</si>
  <si>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</si>
  <si>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</si>
  <si>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</si>
  <si>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</si>
  <si>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</si>
  <si>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</si>
  <si>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</si>
  <si>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</si>
  <si>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ÇALIŞMA VE SOSYAL GÜVENLİK BAKANLIĞI</t>
  </si>
  <si>
    <t>DEVLET PERSONEL BAŞKANLIĞI</t>
  </si>
  <si>
    <t>ENERJİ VE TABİİ KAYNAKLAR BAKANLIĞI</t>
  </si>
  <si>
    <t>KÜLTÜR VE TURİZM BAKANLIĞI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</si>
  <si>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</si>
  <si>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</si>
  <si>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</si>
  <si>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</si>
  <si>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</si>
  <si>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</si>
  <si>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</si>
  <si>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</si>
  <si>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</si>
  <si>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</si>
  <si>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ORMAN VE SU İŞLERİ BAKANLIĞI</t>
  </si>
  <si>
    <t>DEVLET SU İŞLERİ GENEL MÜDÜRLÜĞÜ</t>
  </si>
  <si>
    <t>GENEL BÜTÇE KAPSAMINDAKİ KAMU İDARELERİ TOPLAMI</t>
  </si>
  <si>
    <t>NOT: Genel bütçe kapsamındaki kamu idarelerinin ödenek teklif tavanlarına, özel bütçeli idarelere yapılacak hazine yardımı dahil edilmemiştir.</t>
  </si>
  <si>
    <t>ÖZEL BÜTÇELİ İDARELER (II SAYILI CETVEL)</t>
  </si>
  <si>
    <t>YÜKSEKÖĞRETİM KURULU</t>
  </si>
  <si>
    <t>HACETTEPE ÜNİVERSİTESİ</t>
  </si>
  <si>
    <t>İSTANBUL ÜNİVERSİTESİ</t>
  </si>
  <si>
    <t>İSTANBUL TEKNİK ÜNİVERSİTESİ</t>
  </si>
  <si>
    <t>MİMAR SİNAN GÜZEL SANATLAR ÜNİVERSİTESİ</t>
  </si>
  <si>
    <t>ANADOLU ÜNİVERSİTESİ</t>
  </si>
  <si>
    <t>ERCİYES ÜNİVERSİTESİ</t>
  </si>
  <si>
    <t>İZMİR YÜKSEK TEKNOLOJİ ENSTİTÜSÜ</t>
  </si>
  <si>
    <t>BALIKESİR ÜNİVERSİTESİ</t>
  </si>
  <si>
    <t>KOCAELİ ÜNİVERSİTESİ</t>
  </si>
  <si>
    <t>ÇANAKKALE ONSEKİZ MART ÜNİVERSİTESİ</t>
  </si>
  <si>
    <t>GAZİOSMANPAŞA ÜNİVERSİTESİ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</si>
  <si>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</si>
  <si>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</si>
  <si>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</si>
  <si>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</si>
  <si>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</si>
  <si>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</si>
  <si>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</si>
  <si>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</si>
  <si>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</si>
  <si>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</si>
  <si>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</si>
  <si>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</si>
  <si>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</si>
  <si>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</si>
  <si>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</si>
  <si>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</si>
  <si>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</si>
  <si>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</si>
  <si>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</si>
  <si>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</si>
  <si>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</si>
  <si>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</si>
  <si>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</si>
  <si>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</si>
  <si>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</si>
  <si>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</si>
  <si>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</si>
  <si>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</si>
  <si>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</si>
  <si>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</si>
  <si>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</si>
  <si>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</si>
  <si>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</si>
  <si>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</si>
  <si>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</si>
  <si>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</si>
  <si>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YALOVA ÜNİVERSİTESİ</t>
  </si>
  <si>
    <t>TÜRK ALMAN ÜNİVERSİTESİ</t>
  </si>
  <si>
    <t>BURSA TEKNİK ÜNİVERSİTESİ</t>
  </si>
  <si>
    <t>İSTANBUL MEDENİYET ÜNİVERSİTESİ</t>
  </si>
  <si>
    <t>İZMİR KATİP ÇELEBİ ÜNİVERSİTESİ</t>
  </si>
  <si>
    <t>ERZURUM TEKNİK ÜNİVERSİTESİ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</si>
  <si>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</si>
  <si>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</si>
  <si>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</si>
  <si>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</si>
  <si>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</si>
  <si>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</si>
  <si>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</si>
  <si>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</si>
  <si>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</si>
  <si>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</si>
  <si>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</si>
  <si>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</si>
  <si>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</si>
  <si>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>TÜRK AKREDİTASYON KURUMU</t>
  </si>
  <si>
    <t>TÜRK STANDARTLARI ENSTİTÜSÜ</t>
  </si>
  <si>
    <t>ULUSAL BOR ARAŞTIRMA ENSTİTÜSÜ</t>
  </si>
  <si>
    <t>TÜRKİYE ATOM ENERJİSİ KURUMU</t>
  </si>
  <si>
    <t>SAVUNMA SANAYİ MÜSTEŞARLIĞI</t>
  </si>
  <si>
    <t>KÜÇÜK VE ORTA ÖLÇEKLİ İŞLETMELERİ GELİŞTİRME VE DESTEKLEME İDARESİ BAŞKANLIĞI</t>
  </si>
  <si>
    <t>ÖZELLEŞTİRME İDARESİ BAŞKANLIĞI</t>
  </si>
  <si>
    <t>MADEN TETKİK VE ARAMA GENEL MÜDÜRLÜĞÜ</t>
  </si>
  <si>
    <t>CEZA VE İNFAZ KURUMLARI İLE TUTUKEVLERİ İŞ YURTLARI KURUMU</t>
  </si>
  <si>
    <t>SİVİL HAVACILIK GENEL MÜDÜRLÜĞÜ</t>
  </si>
  <si>
    <t>YURTDIŞI TÜRKLER VE AKRABA TOPLULUKLAR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</si>
  <si>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</si>
  <si>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</si>
  <si>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</si>
  <si>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ÖZEL BÜTÇELİ İDARELER TOPLAMI</t>
  </si>
  <si>
    <t>METEOROLOJİ GENEL MÜDÜRLÜĞÜ</t>
  </si>
  <si>
    <t>ULAŞTIRMA, DENİZCİLİK VE HABERLEŞME BAKANLIĞI</t>
  </si>
  <si>
    <t>MUĞLA SITKI KOÇMAN ÜNİVERSİTESİ</t>
  </si>
  <si>
    <t>RECEP TAYYİP ERDOĞAN ÜNİVERSİTESİ</t>
  </si>
  <si>
    <t>BİLECİK ŞEYH EDEBALİ ÜNİVERSİTESİ</t>
  </si>
  <si>
    <t>NECMETTİN ERBAKAN ÜNİVERSİTESİ</t>
  </si>
  <si>
    <t>ABDULLAH GÜL ÜNİVERSİTESİ</t>
  </si>
  <si>
    <t>ADANA BİLİM VE TEKNOLOJİ ÜNİVERSİTESİ</t>
  </si>
  <si>
    <t>TÜRK İŞBİRLİĞİ VE KOORDİNASYON AJANSI BAŞKANLIĞI</t>
  </si>
  <si>
    <t>TÜRKİYE SU ENSTİTÜSÜ</t>
  </si>
  <si>
    <t>TÜRKİYE İLAÇ VE TIBBİ CİHAZ KURUMU</t>
  </si>
  <si>
    <t>GÖÇ İDARESİ GENEL MÜDÜRLÜĞÜ</t>
  </si>
  <si>
    <t>TÜRKİYE İSTATİSTİK KURUMU</t>
  </si>
  <si>
    <t>ANKARA SOSYAL BİLİMLER ÜNİVERSİTESİ</t>
  </si>
  <si>
    <t>TÜRKİYE BİLİMLER AKADEMİSİ</t>
  </si>
  <si>
    <t>YÜKSEK ÖĞRENİM KREDİ VE YURTLAR KURUMU</t>
  </si>
  <si>
    <t>GAP BÖLGE KALKINMA İDARESİ</t>
  </si>
  <si>
    <t>MESLEKİ YETERLİLİK KURUMU</t>
  </si>
  <si>
    <t>KAMU DENETÇİLİĞİ KURUMU</t>
  </si>
  <si>
    <t>NEVŞEHİR HACI BEKTAŞ VELİ ÜNİVERSİTESİ</t>
  </si>
  <si>
    <t>TÜRKİYE YAZMA ESERLER KURUMU BAŞKANLIĞI</t>
  </si>
  <si>
    <t>MİLLİ GÜVENLİK KURULU GENEL SEKRETERLİĞİ</t>
  </si>
  <si>
    <t>EMNİYET GENEL MÜDÜRLÜĞÜ</t>
  </si>
  <si>
    <t>SAHİL GÜVENLİK KOMUTANLIĞI</t>
  </si>
  <si>
    <t>TÜRKİYE ADALET AKADEMİSİ</t>
  </si>
  <si>
    <t>TÜRKİYE HUDUT VE SAHİLLER SAĞLIK GENEL MÜDÜRLÜĞÜ</t>
  </si>
  <si>
    <t>KARAYOLLARI GENEL MÜDÜRLÜĞÜ</t>
  </si>
  <si>
    <t>TÜRKİYE SAĞLIK ENSTİTÜLERİ BAŞKANLIĞI</t>
  </si>
  <si>
    <t>ANKARA ÜNİVERSİTESİ</t>
  </si>
  <si>
    <t>ORTA DOĞU TEKNİK ÜNİVERSİTESİ</t>
  </si>
  <si>
    <t>GAZİ ÜNİVERSİTESİ</t>
  </si>
  <si>
    <t>BOĞAZİÇİ ÜNİVERSİTESİ</t>
  </si>
  <si>
    <t>MARMARA ÜNİVERSİTESİ</t>
  </si>
  <si>
    <t>YILDIZ TEKNİK ÜNİVERSİTESİ</t>
  </si>
  <si>
    <t>EGE ÜNİVERSİTESİ</t>
  </si>
  <si>
    <t>DOKUZ EYLÜL ÜNİVERSİTESİ</t>
  </si>
  <si>
    <t>TRAKYA ÜNİVERSİTESİ</t>
  </si>
  <si>
    <t>ULUDAĞ ÜNİVERSİTESİ</t>
  </si>
  <si>
    <t>SELÇUK ÜNİVERSİTESİ</t>
  </si>
  <si>
    <t>AKDENİZ ÜNİVERSİTESİ</t>
  </si>
  <si>
    <t>CUMHURİYET ÜNİVERSİTESİ</t>
  </si>
  <si>
    <t>ÇUKUROVA ÜNİVERSİTESİ</t>
  </si>
  <si>
    <t>ONDOKUZ MAYIS ÜNİVERSİTESİ</t>
  </si>
  <si>
    <t>KARADENİZ TEKNİK ÜNİVERSİTESİ</t>
  </si>
  <si>
    <t>ATATÜRK ÜNİVERSİTESİ</t>
  </si>
  <si>
    <t>İNÖNÜ ÜNİVERSİTESİ</t>
  </si>
  <si>
    <t>FIRAT ÜNİVERSİTESİ</t>
  </si>
  <si>
    <t>DİCLE ÜNİVERSİTESİ</t>
  </si>
  <si>
    <t>GAZİANTEP ÜNİVERSİTESİ</t>
  </si>
  <si>
    <t>GEBZE TEKNİK ÜNİVERSİTESİ</t>
  </si>
  <si>
    <t>HARRAN ÜNİVERSİTESİ</t>
  </si>
  <si>
    <t>SÜLEYMAN DEMİREL ÜNİVERSİTESİ</t>
  </si>
  <si>
    <t>ADNAN MENDERES ÜNİVERSİTESİ</t>
  </si>
  <si>
    <t>BÜLENT ECEVİT ÜNİVERSİTESİ</t>
  </si>
  <si>
    <t>MERSİN ÜNİVERSİTESİ</t>
  </si>
  <si>
    <t>PAMUKKALE ÜNİVERSİTESİ</t>
  </si>
  <si>
    <t>SAKARYA ÜNİVERSİTESİ</t>
  </si>
  <si>
    <t>ABANT İZZET BAYSAL ÜNİVERSİTESİ</t>
  </si>
  <si>
    <t>MUSTAFA KEMAL ÜNİVERSİTESİ</t>
  </si>
  <si>
    <t>AFYON KOCATEPE ÜNİVERSİTESİ</t>
  </si>
  <si>
    <t>KAFKAS ÜNİVERSİTESİ</t>
  </si>
  <si>
    <t>DUMLUPINAR ÜNİVERSİTESİ</t>
  </si>
  <si>
    <t>KAHRAMANMARAŞ SÜTÇÜ İMAM ÜNİVERSİTESİ</t>
  </si>
  <si>
    <t>KIRIKKALE ÜNİVERSİTESİ</t>
  </si>
  <si>
    <t>ESKİŞEHİR OSMANGAZİ ÜNİVERSİTESİ</t>
  </si>
  <si>
    <t>GALATASARAY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</si>
  <si>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</si>
  <si>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</si>
  <si>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</si>
  <si>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</si>
  <si>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2018 YILI BÜTÇESİ ÖDENEK TEKLİF TAVANLARI</t>
  </si>
  <si>
    <t>HAKİMLER VE SAVCILAR KURULU</t>
  </si>
  <si>
    <t>VAN YÜZÜNCÜ YIL ÜNİVERSİTESİ</t>
  </si>
  <si>
    <t>MANİSA CELAL BAYAR ÜNİVERSİTESİ</t>
  </si>
  <si>
    <t>NİĞDE ÖMER HALİSDEMİR ÜNİVERSİTESİ</t>
  </si>
  <si>
    <t>MUNZUR ÜNİVERSİTESİ</t>
  </si>
  <si>
    <t>ANKARA YILDIRIM BEYAZIT ÜNİVERSİTESİ</t>
  </si>
  <si>
    <t>İZMİR BAKIRÇAY ÜNİVERSİTESİ</t>
  </si>
  <si>
    <t>İZMİR DEMOKRASİ ÜNİVERSİTESİ</t>
  </si>
  <si>
    <t>TÜRK PATENT VE MARKA KURUMU</t>
  </si>
  <si>
    <t>TÜRKİYE İNSAN HAKLARI VE EŞİTLİK KURUMU</t>
  </si>
  <si>
    <t>2019 YILI BÜTÇESİ ÖDENEK TEKLİF TAVANLARI</t>
  </si>
  <si>
    <t>2020 YILI BÜTÇESİ ÖDENEK TEKLİF TAVANLARI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</si>
</sst>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0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11"/>
      <color indexed="8"/>
      <name val="Tahoma"/>
      <family val="2"/>
      <charset val="162"/>
    </font>
    <font>
      <sz val="10"/>
      <color indexed="8"/>
      <name val="Tahoma"/>
      <family val="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name val="Arial Tur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4" fillId="0" borderId="0"/>
  </cellStyleXfs>
  <cellXfs count="85">
    <xf numFmtId="0" fontId="0" fillId="0" borderId="0" xfId="0"/>
    <xf numFmtId="9" fontId="10" fillId="0" borderId="0" xfId="1" applyFont="1" applyAlignment="1">
      <alignment vertical="center"/>
    </xf>
    <xf numFmtId="9" fontId="4" fillId="0" borderId="0" xfId="1" applyFont="1" applyAlignment="1">
      <alignment horizontal="center" vertical="center"/>
    </xf>
    <xf numFmtId="9" fontId="3" fillId="0" borderId="0" xfId="1" applyAlignment="1">
      <alignment vertical="center"/>
    </xf>
    <xf numFmtId="0" fontId="2" fillId="0" borderId="0" xfId="2" applyAlignment="1">
      <alignment vertical="center"/>
    </xf>
    <xf numFmtId="49" fontId="10" fillId="0" borderId="0" xfId="1" applyNumberFormat="1" applyFont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2" fillId="0" borderId="0" xfId="2" applyNumberFormat="1" applyAlignment="1">
      <alignment vertical="center"/>
    </xf>
    <xf numFmtId="9" fontId="10" fillId="0" borderId="0" xfId="1" applyFont="1" applyFill="1" applyAlignment="1">
      <alignment vertical="center"/>
    </xf>
    <xf numFmtId="0" fontId="2" fillId="0" borderId="0" xfId="2" applyFill="1" applyAlignment="1">
      <alignment vertical="center"/>
    </xf>
    <xf numFmtId="9" fontId="4" fillId="0" borderId="0" xfId="1" applyFont="1" applyFill="1" applyAlignment="1">
      <alignment horizontal="center" vertical="center"/>
    </xf>
    <xf numFmtId="9" fontId="4" fillId="0" borderId="22" xfId="1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9" fontId="7" fillId="0" borderId="2" xfId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9" fontId="7" fillId="0" borderId="15" xfId="1" applyFont="1" applyBorder="1" applyAlignment="1">
      <alignment vertical="center"/>
    </xf>
    <xf numFmtId="3" fontId="7" fillId="0" borderId="13" xfId="1" applyNumberFormat="1" applyFont="1" applyBorder="1" applyAlignment="1">
      <alignment vertical="center"/>
    </xf>
    <xf numFmtId="3" fontId="8" fillId="0" borderId="16" xfId="1" applyNumberFormat="1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3" fontId="12" fillId="0" borderId="13" xfId="2" applyNumberFormat="1" applyFont="1" applyBorder="1" applyAlignment="1">
      <alignment vertical="center"/>
    </xf>
    <xf numFmtId="3" fontId="11" fillId="0" borderId="13" xfId="2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3" fontId="2" fillId="0" borderId="13" xfId="2" applyNumberFormat="1" applyBorder="1" applyAlignment="1">
      <alignment vertical="center"/>
    </xf>
    <xf numFmtId="9" fontId="7" fillId="2" borderId="15" xfId="1" applyFont="1" applyFill="1" applyBorder="1" applyAlignment="1">
      <alignment vertical="center"/>
    </xf>
    <xf numFmtId="0" fontId="13" fillId="0" borderId="17" xfId="2" applyFont="1" applyBorder="1" applyAlignment="1">
      <alignment vertical="center"/>
    </xf>
    <xf numFmtId="3" fontId="13" fillId="0" borderId="18" xfId="2" applyNumberFormat="1" applyFont="1" applyBorder="1" applyAlignment="1">
      <alignment vertical="center"/>
    </xf>
    <xf numFmtId="3" fontId="2" fillId="0" borderId="0" xfId="2" applyNumberFormat="1" applyAlignment="1">
      <alignment vertical="center"/>
    </xf>
    <xf numFmtId="9" fontId="3" fillId="0" borderId="0" xfId="1" applyFill="1" applyAlignment="1">
      <alignment vertical="center"/>
    </xf>
    <xf numFmtId="9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2" fillId="0" borderId="0" xfId="2" applyNumberFormat="1" applyFill="1" applyAlignment="1">
      <alignment vertical="center"/>
    </xf>
    <xf numFmtId="9" fontId="6" fillId="0" borderId="0" xfId="1" applyFont="1" applyFill="1" applyAlignment="1">
      <alignment vertical="center"/>
    </xf>
    <xf numFmtId="0" fontId="6" fillId="0" borderId="0" xfId="2" applyFont="1" applyFill="1" applyAlignment="1">
      <alignment vertical="center"/>
    </xf>
    <xf numFmtId="9" fontId="4" fillId="0" borderId="9" xfId="1" applyFont="1" applyFill="1" applyBorder="1" applyAlignment="1">
      <alignment horizontal="center" vertical="center" wrapText="1"/>
    </xf>
    <xf numFmtId="3" fontId="7" fillId="0" borderId="12" xfId="1" applyNumberFormat="1" applyFont="1" applyFill="1" applyBorder="1" applyAlignment="1">
      <alignment vertical="center"/>
    </xf>
    <xf numFmtId="3" fontId="8" fillId="0" borderId="14" xfId="1" applyNumberFormat="1" applyFont="1" applyFill="1" applyBorder="1" applyAlignment="1">
      <alignment vertical="center"/>
    </xf>
    <xf numFmtId="3" fontId="7" fillId="0" borderId="13" xfId="1" applyNumberFormat="1" applyFont="1" applyFill="1" applyBorder="1" applyAlignment="1">
      <alignment vertical="center"/>
    </xf>
    <xf numFmtId="3" fontId="8" fillId="0" borderId="16" xfId="1" applyNumberFormat="1" applyFont="1" applyFill="1" applyBorder="1" applyAlignment="1">
      <alignment vertical="center"/>
    </xf>
    <xf numFmtId="0" fontId="8" fillId="0" borderId="17" xfId="2" applyFont="1" applyFill="1" applyBorder="1" applyAlignment="1">
      <alignment vertical="center"/>
    </xf>
    <xf numFmtId="3" fontId="8" fillId="0" borderId="18" xfId="2" applyNumberFormat="1" applyFont="1" applyFill="1" applyBorder="1" applyAlignment="1">
      <alignment vertical="center"/>
    </xf>
    <xf numFmtId="3" fontId="8" fillId="0" borderId="19" xfId="1" applyNumberFormat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3" fontId="6" fillId="0" borderId="0" xfId="2" applyNumberFormat="1" applyFont="1" applyFill="1" applyAlignment="1">
      <alignment vertical="center"/>
    </xf>
    <xf numFmtId="3" fontId="2" fillId="0" borderId="0" xfId="2" applyNumberFormat="1" applyFill="1" applyAlignment="1">
      <alignment vertical="center"/>
    </xf>
    <xf numFmtId="9" fontId="5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9" fontId="7" fillId="0" borderId="11" xfId="1" applyFont="1" applyBorder="1" applyAlignment="1">
      <alignment vertical="center"/>
    </xf>
    <xf numFmtId="3" fontId="7" fillId="0" borderId="12" xfId="1" applyNumberFormat="1" applyFont="1" applyBorder="1" applyAlignment="1">
      <alignment vertical="center"/>
    </xf>
    <xf numFmtId="3" fontId="8" fillId="0" borderId="14" xfId="1" applyNumberFormat="1" applyFont="1" applyBorder="1" applyAlignment="1">
      <alignment vertical="center"/>
    </xf>
    <xf numFmtId="0" fontId="8" fillId="0" borderId="17" xfId="2" applyFont="1" applyBorder="1" applyAlignment="1">
      <alignment vertical="center"/>
    </xf>
    <xf numFmtId="3" fontId="8" fillId="0" borderId="18" xfId="2" applyNumberFormat="1" applyFont="1" applyBorder="1" applyAlignment="1">
      <alignment vertical="center"/>
    </xf>
    <xf numFmtId="3" fontId="8" fillId="0" borderId="19" xfId="1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3" fontId="6" fillId="0" borderId="13" xfId="2" applyNumberFormat="1" applyFont="1" applyFill="1" applyBorder="1" applyAlignment="1">
      <alignment vertical="center"/>
    </xf>
    <xf numFmtId="3" fontId="2" fillId="0" borderId="12" xfId="2" applyNumberFormat="1" applyBorder="1" applyAlignment="1">
      <alignment vertical="center"/>
    </xf>
    <xf numFmtId="9" fontId="7" fillId="0" borderId="8" xfId="1" applyFont="1" applyBorder="1" applyAlignment="1">
      <alignment vertical="center"/>
    </xf>
    <xf numFmtId="3" fontId="2" fillId="0" borderId="9" xfId="2" applyNumberFormat="1" applyBorder="1" applyAlignment="1">
      <alignment vertical="center"/>
    </xf>
    <xf numFmtId="3" fontId="8" fillId="0" borderId="10" xfId="1" applyNumberFormat="1" applyFont="1" applyBorder="1" applyAlignment="1">
      <alignment vertical="center"/>
    </xf>
    <xf numFmtId="3" fontId="6" fillId="0" borderId="0" xfId="2" applyNumberFormat="1" applyFont="1" applyAlignment="1">
      <alignment vertical="center"/>
    </xf>
    <xf numFmtId="9" fontId="4" fillId="0" borderId="22" xfId="1" applyFont="1" applyFill="1" applyBorder="1" applyAlignment="1">
      <alignment horizontal="center" vertical="center" wrapText="1"/>
    </xf>
    <xf numFmtId="9" fontId="4" fillId="0" borderId="3" xfId="1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9" fontId="4" fillId="0" borderId="7" xfId="1" applyFont="1" applyFill="1" applyBorder="1" applyAlignment="1">
      <alignment horizontal="center" vertical="center" wrapText="1"/>
    </xf>
    <xf numFmtId="9" fontId="4" fillId="0" borderId="10" xfId="1" applyFont="1" applyFill="1" applyBorder="1" applyAlignment="1">
      <alignment horizontal="center" vertical="center" wrapText="1"/>
    </xf>
    <xf numFmtId="9" fontId="5" fillId="0" borderId="0" xfId="1" applyFont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9" fontId="4" fillId="0" borderId="8" xfId="1" applyFont="1" applyFill="1" applyBorder="1" applyAlignment="1">
      <alignment horizontal="center" vertical="center"/>
    </xf>
    <xf numFmtId="9" fontId="4" fillId="0" borderId="4" xfId="1" applyFont="1" applyFill="1" applyBorder="1" applyAlignment="1">
      <alignment horizontal="center" vertical="center" wrapText="1"/>
    </xf>
    <xf numFmtId="9" fontId="4" fillId="0" borderId="5" xfId="1" applyFont="1" applyFill="1" applyBorder="1" applyAlignment="1">
      <alignment horizontal="center" vertical="center" wrapText="1"/>
    </xf>
    <xf numFmtId="9" fontId="4" fillId="0" borderId="6" xfId="1" applyFont="1" applyFill="1" applyBorder="1" applyAlignment="1">
      <alignment horizontal="center" vertical="center" wrapText="1"/>
    </xf>
    <xf numFmtId="9" fontId="4" fillId="0" borderId="22" xfId="1" applyFont="1" applyFill="1" applyBorder="1" applyAlignment="1">
      <alignment horizontal="center" vertical="center" wrapText="1"/>
    </xf>
    <xf numFmtId="9" fontId="4" fillId="0" borderId="23" xfId="1" applyFont="1" applyFill="1" applyBorder="1" applyAlignment="1">
      <alignment horizontal="center" vertical="center" wrapText="1"/>
    </xf>
    <xf numFmtId="9" fontId="4" fillId="0" borderId="20" xfId="1" applyFont="1" applyFill="1" applyBorder="1" applyAlignment="1">
      <alignment horizontal="center" vertical="center"/>
    </xf>
    <xf numFmtId="9" fontId="4" fillId="0" borderId="21" xfId="1" applyFont="1" applyFill="1" applyBorder="1" applyAlignment="1">
      <alignment horizontal="center" vertical="center"/>
    </xf>
    <xf numFmtId="9" fontId="5" fillId="0" borderId="0" xfId="1" applyFont="1" applyFill="1" applyAlignment="1">
      <alignment horizontal="center" vertical="center"/>
    </xf>
    <xf numFmtId="9" fontId="5" fillId="0" borderId="0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Yüzd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zoomScale="70" zoomScaleNormal="70" workbookViewId="0"/>
  </sheetViews>
  <sheetFormatPr defaultColWidth="9.140625" defaultRowHeight="15" x14ac:dyDescent="0.25"/>
  <cols>
    <col min="1" max="1" width="6.28515625" style="4" customWidth="1"/>
    <col min="2" max="2" width="75.5703125" style="4" customWidth="1"/>
    <col min="3" max="13" width="24.5703125" style="4" customWidth="1"/>
    <col min="14" max="14" width="22.7109375" style="4" bestFit="1" customWidth="1"/>
    <col min="15" max="15" width="9.140625" style="4"/>
    <col min="16" max="16" width="15.7109375" style="4" bestFit="1" customWidth="1"/>
    <col min="17" max="16384" width="9.140625" style="4"/>
  </cols>
  <sheetData>
    <row r="1" spans="1:14" ht="20.100000000000001" customHeight="1" x14ac:dyDescent="0.25">
      <c r="A1" s="2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 x14ac:dyDescent="0.25">
      <c r="A2" s="48"/>
      <c r="B2" s="72" t="s">
        <v>0</v>
      </c>
      <c r="C2" s="72" t="s">
        <v>0</v>
      </c>
      <c r="D2" s="72" t="s">
        <v>0</v>
      </c>
      <c r="E2" s="72" t="s">
        <v>0</v>
      </c>
      <c r="F2" s="72"/>
      <c r="G2" s="72"/>
      <c r="H2" s="72" t="s">
        <v>0</v>
      </c>
      <c r="I2" s="72" t="s">
        <v>0</v>
      </c>
      <c r="J2" s="72" t="s">
        <v>0</v>
      </c>
      <c r="K2" s="72" t="s">
        <v>0</v>
      </c>
      <c r="L2" s="72" t="s">
        <v>0</v>
      </c>
      <c r="M2" s="72" t="s">
        <v>0</v>
      </c>
      <c r="N2" s="72" t="s">
        <v>0</v>
      </c>
    </row>
    <row r="3" spans="1:14" ht="20.100000000000001" customHeight="1" x14ac:dyDescent="0.25">
      <c r="B3" s="72" t="s">
        <v>1</v>
      </c>
      <c r="C3" s="72" t="s">
        <v>0</v>
      </c>
      <c r="D3" s="72" t="s">
        <v>0</v>
      </c>
      <c r="E3" s="72" t="s">
        <v>0</v>
      </c>
      <c r="F3" s="72"/>
      <c r="G3" s="72"/>
      <c r="H3" s="72" t="s">
        <v>0</v>
      </c>
      <c r="I3" s="72" t="s">
        <v>0</v>
      </c>
      <c r="J3" s="72" t="s">
        <v>0</v>
      </c>
      <c r="K3" s="72" t="s">
        <v>0</v>
      </c>
      <c r="L3" s="72" t="s">
        <v>0</v>
      </c>
      <c r="M3" s="72" t="s">
        <v>0</v>
      </c>
      <c r="N3" s="72" t="s">
        <v>0</v>
      </c>
    </row>
    <row r="4" spans="1:14" ht="20.100000000000001" customHeight="1" x14ac:dyDescent="0.25">
      <c r="A4" s="48"/>
      <c r="B4" s="73" t="s">
        <v>209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8" customFormat="1" ht="20.100000000000001" customHeight="1" thickBot="1" x14ac:dyDescent="0.3">
      <c r="A5" s="4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36" customFormat="1" ht="24.75" customHeight="1" x14ac:dyDescent="0.25">
      <c r="A6" s="35"/>
      <c r="B6" s="74" t="s">
        <v>3</v>
      </c>
      <c r="C6" s="68" t="s">
        <v>4</v>
      </c>
      <c r="D6" s="68" t="s">
        <v>5</v>
      </c>
      <c r="E6" s="76" t="s">
        <v>6</v>
      </c>
      <c r="F6" s="77"/>
      <c r="G6" s="78"/>
      <c r="H6" s="68" t="s">
        <v>7</v>
      </c>
      <c r="I6" s="68" t="s">
        <v>8</v>
      </c>
      <c r="J6" s="68" t="s">
        <v>9</v>
      </c>
      <c r="K6" s="68" t="s">
        <v>10</v>
      </c>
      <c r="L6" s="68" t="s">
        <v>11</v>
      </c>
      <c r="M6" s="68" t="s">
        <v>12</v>
      </c>
      <c r="N6" s="70" t="s">
        <v>13</v>
      </c>
    </row>
    <row r="7" spans="1:14" s="36" customFormat="1" ht="45" customHeight="1" thickBot="1" x14ac:dyDescent="0.3">
      <c r="A7" s="11"/>
      <c r="B7" s="75" t="s">
        <v>0</v>
      </c>
      <c r="C7" s="69" t="s">
        <v>0</v>
      </c>
      <c r="D7" s="69" t="s">
        <v>0</v>
      </c>
      <c r="E7" s="37" t="s">
        <v>14</v>
      </c>
      <c r="F7" s="37" t="s">
        <v>15</v>
      </c>
      <c r="G7" s="37" t="s">
        <v>13</v>
      </c>
      <c r="H7" s="69" t="s">
        <v>0</v>
      </c>
      <c r="I7" s="69" t="s">
        <v>0</v>
      </c>
      <c r="J7" s="69" t="s">
        <v>0</v>
      </c>
      <c r="K7" s="69" t="s">
        <v>0</v>
      </c>
      <c r="L7" s="69" t="s">
        <v>0</v>
      </c>
      <c r="M7" s="69" t="s">
        <v>0</v>
      </c>
      <c r="N7" s="71" t="s">
        <v>0</v>
      </c>
    </row>
    <row r="8" spans="1:14" s="50" customFormat="1" ht="20.100000000000001" customHeight="1" x14ac:dyDescent="0.25">
      <c r="B8" s="51" t="s">
        <v>16</v>
      </c>
      <c r="C8" s="52">
        <v>127809000</v>
      </c>
      <c r="D8" s="52">
        <v>13571000</v>
      </c>
      <c r="E8" s="61">
        <v>196357000</v>
      </c>
      <c r="F8" s="61">
        <v>2628000</v>
      </c>
      <c r="G8" s="52">
        <f t="shared" ref="G8:G52" si="0">E8+F8</f>
        <v>198985000</v>
      </c>
      <c r="H8" s="52"/>
      <c r="I8" s="52">
        <v>14000000</v>
      </c>
      <c r="J8" s="52">
        <v>491000000</v>
      </c>
      <c r="K8" s="52"/>
      <c r="L8" s="52"/>
      <c r="M8" s="52"/>
      <c r="N8" s="53">
        <f>SUM(C8,D8,G8,H8,I8,J8,K8,L8,M8)</f>
        <v>845365000</v>
      </c>
    </row>
    <row r="9" spans="1:14" s="50" customFormat="1" ht="20.100000000000001" customHeight="1" x14ac:dyDescent="0.25">
      <c r="B9" s="17" t="s">
        <v>17</v>
      </c>
      <c r="C9" s="52">
        <v>614306000</v>
      </c>
      <c r="D9" s="18">
        <v>78530000</v>
      </c>
      <c r="E9" s="61">
        <v>147555000</v>
      </c>
      <c r="F9" s="61">
        <v>15929000</v>
      </c>
      <c r="G9" s="52">
        <f t="shared" si="0"/>
        <v>163484000</v>
      </c>
      <c r="H9" s="18"/>
      <c r="I9" s="18">
        <v>137101000</v>
      </c>
      <c r="J9" s="52">
        <v>239000000</v>
      </c>
      <c r="K9" s="18"/>
      <c r="L9" s="18"/>
      <c r="M9" s="18"/>
      <c r="N9" s="19">
        <f t="shared" ref="N9:N52" si="1">SUM(C9,D9,G9,H9,I9,J9,K9,L9,M9)</f>
        <v>1232421000</v>
      </c>
    </row>
    <row r="10" spans="1:14" s="50" customFormat="1" ht="20.100000000000001" customHeight="1" x14ac:dyDescent="0.25">
      <c r="B10" s="17" t="s">
        <v>18</v>
      </c>
      <c r="C10" s="52">
        <v>24941000</v>
      </c>
      <c r="D10" s="18">
        <v>2977000</v>
      </c>
      <c r="E10" s="61">
        <v>18891000</v>
      </c>
      <c r="F10" s="61">
        <v>1500000</v>
      </c>
      <c r="G10" s="52">
        <f t="shared" si="0"/>
        <v>20391000</v>
      </c>
      <c r="H10" s="18"/>
      <c r="I10" s="18">
        <v>3826000</v>
      </c>
      <c r="J10" s="52">
        <v>16313000</v>
      </c>
      <c r="K10" s="18"/>
      <c r="L10" s="18"/>
      <c r="M10" s="18"/>
      <c r="N10" s="19">
        <f t="shared" si="1"/>
        <v>68448000</v>
      </c>
    </row>
    <row r="11" spans="1:14" s="50" customFormat="1" ht="20.100000000000001" customHeight="1" x14ac:dyDescent="0.25">
      <c r="B11" s="17" t="s">
        <v>19</v>
      </c>
      <c r="C11" s="52">
        <v>128998000</v>
      </c>
      <c r="D11" s="18">
        <v>18358000</v>
      </c>
      <c r="E11" s="61">
        <v>39421000</v>
      </c>
      <c r="F11" s="61"/>
      <c r="G11" s="52">
        <f t="shared" si="0"/>
        <v>39421000</v>
      </c>
      <c r="H11" s="18"/>
      <c r="I11" s="18">
        <v>1667000</v>
      </c>
      <c r="J11" s="52">
        <v>271993000</v>
      </c>
      <c r="K11" s="18"/>
      <c r="L11" s="18"/>
      <c r="M11" s="18"/>
      <c r="N11" s="19">
        <f t="shared" si="1"/>
        <v>460437000</v>
      </c>
    </row>
    <row r="12" spans="1:14" s="50" customFormat="1" ht="20.100000000000001" customHeight="1" x14ac:dyDescent="0.25">
      <c r="B12" s="17" t="s">
        <v>20</v>
      </c>
      <c r="C12" s="52">
        <v>108699000</v>
      </c>
      <c r="D12" s="18">
        <v>13255000</v>
      </c>
      <c r="E12" s="61">
        <v>20471000</v>
      </c>
      <c r="F12" s="61">
        <v>20000</v>
      </c>
      <c r="G12" s="52">
        <f t="shared" si="0"/>
        <v>20491000</v>
      </c>
      <c r="H12" s="18"/>
      <c r="I12" s="18">
        <v>1319000</v>
      </c>
      <c r="J12" s="52">
        <v>5208000</v>
      </c>
      <c r="K12" s="18"/>
      <c r="L12" s="18"/>
      <c r="M12" s="18"/>
      <c r="N12" s="19">
        <f t="shared" si="1"/>
        <v>148972000</v>
      </c>
    </row>
    <row r="13" spans="1:14" s="50" customFormat="1" ht="20.100000000000001" customHeight="1" x14ac:dyDescent="0.25">
      <c r="B13" s="17" t="s">
        <v>21</v>
      </c>
      <c r="C13" s="52">
        <v>160500000</v>
      </c>
      <c r="D13" s="18">
        <v>20140000</v>
      </c>
      <c r="E13" s="61">
        <v>61410000</v>
      </c>
      <c r="F13" s="61"/>
      <c r="G13" s="52">
        <f t="shared" si="0"/>
        <v>61410000</v>
      </c>
      <c r="H13" s="18"/>
      <c r="I13" s="18">
        <v>851000</v>
      </c>
      <c r="J13" s="52">
        <v>33800000</v>
      </c>
      <c r="K13" s="18"/>
      <c r="L13" s="18"/>
      <c r="M13" s="18"/>
      <c r="N13" s="19">
        <f t="shared" si="1"/>
        <v>276701000</v>
      </c>
    </row>
    <row r="14" spans="1:14" s="50" customFormat="1" ht="20.100000000000001" customHeight="1" x14ac:dyDescent="0.25">
      <c r="B14" s="17" t="s">
        <v>22</v>
      </c>
      <c r="C14" s="52">
        <v>150986000</v>
      </c>
      <c r="D14" s="18">
        <v>19303000</v>
      </c>
      <c r="E14" s="61">
        <v>911313000</v>
      </c>
      <c r="F14" s="61"/>
      <c r="G14" s="52">
        <f t="shared" si="0"/>
        <v>911313000</v>
      </c>
      <c r="H14" s="18"/>
      <c r="I14" s="18">
        <v>367241000</v>
      </c>
      <c r="J14" s="52">
        <v>131302000</v>
      </c>
      <c r="K14" s="18"/>
      <c r="L14" s="18"/>
      <c r="M14" s="18"/>
      <c r="N14" s="19">
        <f t="shared" si="1"/>
        <v>1580145000</v>
      </c>
    </row>
    <row r="15" spans="1:14" s="50" customFormat="1" ht="20.100000000000001" customHeight="1" x14ac:dyDescent="0.25">
      <c r="B15" s="17" t="s">
        <v>23</v>
      </c>
      <c r="C15" s="52">
        <v>905208000</v>
      </c>
      <c r="D15" s="18">
        <v>94498000</v>
      </c>
      <c r="E15" s="61">
        <v>239490000</v>
      </c>
      <c r="F15" s="61"/>
      <c r="G15" s="52">
        <f t="shared" si="0"/>
        <v>239490000</v>
      </c>
      <c r="H15" s="18"/>
      <c r="I15" s="18"/>
      <c r="J15" s="52">
        <v>1096339000</v>
      </c>
      <c r="K15" s="18"/>
      <c r="L15" s="18"/>
      <c r="M15" s="18"/>
      <c r="N15" s="19">
        <f t="shared" si="1"/>
        <v>2335535000</v>
      </c>
    </row>
    <row r="16" spans="1:14" s="50" customFormat="1" ht="20.100000000000001" customHeight="1" x14ac:dyDescent="0.25">
      <c r="B16" s="17" t="s">
        <v>160</v>
      </c>
      <c r="C16" s="52">
        <v>17679000</v>
      </c>
      <c r="D16" s="18">
        <v>2739000</v>
      </c>
      <c r="E16" s="61">
        <f>4121000+100000</f>
        <v>4221000</v>
      </c>
      <c r="F16" s="61"/>
      <c r="G16" s="52">
        <f t="shared" si="0"/>
        <v>4221000</v>
      </c>
      <c r="H16" s="18"/>
      <c r="I16" s="18">
        <v>132000</v>
      </c>
      <c r="J16" s="52">
        <v>4387000</v>
      </c>
      <c r="K16" s="18"/>
      <c r="L16" s="18"/>
      <c r="M16" s="18"/>
      <c r="N16" s="19">
        <f t="shared" si="1"/>
        <v>29158000</v>
      </c>
    </row>
    <row r="17" spans="2:16" s="50" customFormat="1" ht="20.100000000000001" customHeight="1" x14ac:dyDescent="0.25">
      <c r="B17" s="17" t="s">
        <v>24</v>
      </c>
      <c r="C17" s="52">
        <v>51012000</v>
      </c>
      <c r="D17" s="18">
        <v>6209000</v>
      </c>
      <c r="E17" s="61">
        <v>253915000</v>
      </c>
      <c r="F17" s="61">
        <v>373000</v>
      </c>
      <c r="G17" s="52">
        <f t="shared" si="0"/>
        <v>254288000</v>
      </c>
      <c r="H17" s="18"/>
      <c r="I17" s="18">
        <v>327000</v>
      </c>
      <c r="J17" s="52">
        <v>3233000</v>
      </c>
      <c r="K17" s="18"/>
      <c r="L17" s="18"/>
      <c r="M17" s="18"/>
      <c r="N17" s="19">
        <f t="shared" si="1"/>
        <v>315069000</v>
      </c>
    </row>
    <row r="18" spans="2:16" s="50" customFormat="1" ht="20.100000000000001" customHeight="1" x14ac:dyDescent="0.25">
      <c r="B18" s="17" t="s">
        <v>25</v>
      </c>
      <c r="C18" s="52">
        <v>109718000</v>
      </c>
      <c r="D18" s="18">
        <v>15124000</v>
      </c>
      <c r="E18" s="61">
        <v>656698000</v>
      </c>
      <c r="F18" s="61">
        <v>327000</v>
      </c>
      <c r="G18" s="52">
        <f t="shared" si="0"/>
        <v>657025000</v>
      </c>
      <c r="H18" s="40">
        <v>71700000000</v>
      </c>
      <c r="I18" s="18">
        <v>10926310000</v>
      </c>
      <c r="J18" s="52">
        <v>22080000</v>
      </c>
      <c r="K18" s="18">
        <v>2360000000</v>
      </c>
      <c r="L18" s="18">
        <v>12103518000</v>
      </c>
      <c r="M18" s="18"/>
      <c r="N18" s="19">
        <f t="shared" si="1"/>
        <v>97893775000</v>
      </c>
    </row>
    <row r="19" spans="2:16" s="50" customFormat="1" ht="20.100000000000001" customHeight="1" x14ac:dyDescent="0.25">
      <c r="B19" s="17" t="s">
        <v>26</v>
      </c>
      <c r="C19" s="52">
        <v>6240833000</v>
      </c>
      <c r="D19" s="18">
        <v>1112464000</v>
      </c>
      <c r="E19" s="61">
        <v>249486000</v>
      </c>
      <c r="F19" s="61">
        <v>3123000</v>
      </c>
      <c r="G19" s="52">
        <f t="shared" si="0"/>
        <v>252609000</v>
      </c>
      <c r="H19" s="18"/>
      <c r="I19" s="18">
        <v>31803000</v>
      </c>
      <c r="J19" s="52">
        <v>136474000</v>
      </c>
      <c r="K19" s="18"/>
      <c r="L19" s="18"/>
      <c r="M19" s="18"/>
      <c r="N19" s="19">
        <f t="shared" si="1"/>
        <v>7774183000</v>
      </c>
    </row>
    <row r="20" spans="2:16" s="50" customFormat="1" ht="20.100000000000001" customHeight="1" x14ac:dyDescent="0.25">
      <c r="B20" s="17" t="s">
        <v>27</v>
      </c>
      <c r="C20" s="52">
        <v>290112000</v>
      </c>
      <c r="D20" s="18">
        <v>46036000</v>
      </c>
      <c r="E20" s="61">
        <v>101037000</v>
      </c>
      <c r="F20" s="61"/>
      <c r="G20" s="52">
        <f t="shared" si="0"/>
        <v>101037000</v>
      </c>
      <c r="H20" s="18"/>
      <c r="I20" s="18">
        <v>1216886000</v>
      </c>
      <c r="J20" s="52">
        <v>498195000</v>
      </c>
      <c r="K20" s="18">
        <v>3196000</v>
      </c>
      <c r="L20" s="18">
        <f>110560000-158000</f>
        <v>110402000</v>
      </c>
      <c r="M20" s="18"/>
      <c r="N20" s="19">
        <f t="shared" si="1"/>
        <v>2265864000</v>
      </c>
    </row>
    <row r="21" spans="2:16" s="50" customFormat="1" ht="20.100000000000001" customHeight="1" x14ac:dyDescent="0.25">
      <c r="B21" s="17" t="s">
        <v>29</v>
      </c>
      <c r="C21" s="52">
        <v>7902165000</v>
      </c>
      <c r="D21" s="18">
        <v>1144643000</v>
      </c>
      <c r="E21" s="61">
        <v>1387949000</v>
      </c>
      <c r="F21" s="61">
        <v>108570000</v>
      </c>
      <c r="G21" s="52">
        <f t="shared" si="0"/>
        <v>1496519000</v>
      </c>
      <c r="H21" s="18"/>
      <c r="I21" s="18">
        <v>72665000</v>
      </c>
      <c r="J21" s="52">
        <v>2058444000</v>
      </c>
      <c r="K21" s="18"/>
      <c r="L21" s="18"/>
      <c r="M21" s="18"/>
      <c r="N21" s="19">
        <f t="shared" si="1"/>
        <v>12674436000</v>
      </c>
    </row>
    <row r="22" spans="2:16" s="50" customFormat="1" ht="20.100000000000001" customHeight="1" x14ac:dyDescent="0.25">
      <c r="B22" s="17" t="s">
        <v>30</v>
      </c>
      <c r="C22" s="52">
        <v>16501754000</v>
      </c>
      <c r="D22" s="18">
        <v>2888833000</v>
      </c>
      <c r="E22" s="61">
        <v>20319747000</v>
      </c>
      <c r="F22" s="61">
        <v>9802000</v>
      </c>
      <c r="G22" s="52">
        <f t="shared" si="0"/>
        <v>20329549000</v>
      </c>
      <c r="H22" s="18"/>
      <c r="I22" s="18">
        <v>438255000</v>
      </c>
      <c r="J22" s="52">
        <v>243848000</v>
      </c>
      <c r="K22" s="18"/>
      <c r="L22" s="18"/>
      <c r="M22" s="18"/>
      <c r="N22" s="19">
        <f t="shared" si="1"/>
        <v>40402239000</v>
      </c>
    </row>
    <row r="23" spans="2:16" s="50" customFormat="1" ht="20.100000000000001" customHeight="1" x14ac:dyDescent="0.25">
      <c r="B23" s="17" t="s">
        <v>31</v>
      </c>
      <c r="C23" s="52">
        <v>3689941000</v>
      </c>
      <c r="D23" s="18">
        <v>859242000</v>
      </c>
      <c r="E23" s="61">
        <f>800993000+3940000</f>
        <v>804933000</v>
      </c>
      <c r="F23" s="61">
        <v>38771000</v>
      </c>
      <c r="G23" s="52">
        <f t="shared" si="0"/>
        <v>843704000</v>
      </c>
      <c r="H23" s="18"/>
      <c r="I23" s="18">
        <v>615770000</v>
      </c>
      <c r="J23" s="52">
        <v>1143800000</v>
      </c>
      <c r="K23" s="18">
        <v>148461000</v>
      </c>
      <c r="L23" s="18"/>
      <c r="M23" s="18"/>
      <c r="N23" s="19">
        <f t="shared" si="1"/>
        <v>7300918000</v>
      </c>
    </row>
    <row r="24" spans="2:16" s="50" customFormat="1" ht="20.100000000000001" customHeight="1" x14ac:dyDescent="0.25">
      <c r="B24" s="17" t="s">
        <v>32</v>
      </c>
      <c r="C24" s="52">
        <v>8646854000</v>
      </c>
      <c r="D24" s="18">
        <v>1259862000</v>
      </c>
      <c r="E24" s="61">
        <f>2831745000+12640000</f>
        <v>2844385000</v>
      </c>
      <c r="F24" s="61">
        <v>671000</v>
      </c>
      <c r="G24" s="52">
        <f t="shared" si="0"/>
        <v>2845056000</v>
      </c>
      <c r="H24" s="18"/>
      <c r="I24" s="18">
        <v>4885000</v>
      </c>
      <c r="J24" s="52">
        <v>554551000</v>
      </c>
      <c r="K24" s="18"/>
      <c r="L24" s="18"/>
      <c r="M24" s="18"/>
      <c r="N24" s="19">
        <f t="shared" si="1"/>
        <v>13311208000</v>
      </c>
    </row>
    <row r="25" spans="2:16" s="50" customFormat="1" ht="20.100000000000001" customHeight="1" x14ac:dyDescent="0.25">
      <c r="B25" s="17" t="s">
        <v>161</v>
      </c>
      <c r="C25" s="52">
        <v>18281989000</v>
      </c>
      <c r="D25" s="18">
        <v>3476134000</v>
      </c>
      <c r="E25" s="61">
        <f>3125226000+115865000</f>
        <v>3241091000</v>
      </c>
      <c r="F25" s="61">
        <v>1315000</v>
      </c>
      <c r="G25" s="52">
        <f t="shared" si="0"/>
        <v>3242406000</v>
      </c>
      <c r="H25" s="18"/>
      <c r="I25" s="18">
        <v>5990000</v>
      </c>
      <c r="J25" s="52">
        <v>2786136000</v>
      </c>
      <c r="K25" s="18"/>
      <c r="L25" s="18"/>
      <c r="M25" s="18"/>
      <c r="N25" s="19">
        <f t="shared" si="1"/>
        <v>27792655000</v>
      </c>
    </row>
    <row r="26" spans="2:16" s="50" customFormat="1" ht="20.100000000000001" customHeight="1" x14ac:dyDescent="0.25">
      <c r="B26" s="17" t="s">
        <v>162</v>
      </c>
      <c r="C26" s="52">
        <v>303567000</v>
      </c>
      <c r="D26" s="18">
        <v>51738000</v>
      </c>
      <c r="E26" s="61">
        <f>265861000+398000</f>
        <v>266259000</v>
      </c>
      <c r="F26" s="61">
        <v>298000</v>
      </c>
      <c r="G26" s="52">
        <f t="shared" si="0"/>
        <v>266557000</v>
      </c>
      <c r="H26" s="18"/>
      <c r="I26" s="18">
        <v>5001000</v>
      </c>
      <c r="J26" s="52">
        <v>55837000</v>
      </c>
      <c r="K26" s="18"/>
      <c r="L26" s="18"/>
      <c r="M26" s="18"/>
      <c r="N26" s="19">
        <f t="shared" si="1"/>
        <v>682700000</v>
      </c>
    </row>
    <row r="27" spans="2:16" s="50" customFormat="1" ht="20.100000000000001" customHeight="1" x14ac:dyDescent="0.25">
      <c r="B27" s="17" t="s">
        <v>28</v>
      </c>
      <c r="C27" s="52">
        <v>4245000</v>
      </c>
      <c r="D27" s="18">
        <v>507000</v>
      </c>
      <c r="E27" s="61">
        <f>11574000+510000</f>
        <v>12084000</v>
      </c>
      <c r="F27" s="61"/>
      <c r="G27" s="52">
        <f t="shared" si="0"/>
        <v>12084000</v>
      </c>
      <c r="H27" s="18"/>
      <c r="I27" s="18">
        <v>537000</v>
      </c>
      <c r="J27" s="52">
        <v>1000000</v>
      </c>
      <c r="K27" s="18"/>
      <c r="L27" s="18"/>
      <c r="M27" s="18"/>
      <c r="N27" s="19">
        <f t="shared" si="1"/>
        <v>18373000</v>
      </c>
    </row>
    <row r="28" spans="2:16" s="50" customFormat="1" ht="20.100000000000001" customHeight="1" x14ac:dyDescent="0.25">
      <c r="B28" s="17" t="s">
        <v>150</v>
      </c>
      <c r="C28" s="52">
        <v>88672000</v>
      </c>
      <c r="D28" s="18">
        <v>11483000</v>
      </c>
      <c r="E28" s="61">
        <v>158169000</v>
      </c>
      <c r="F28" s="61"/>
      <c r="G28" s="52">
        <f t="shared" ref="G28" si="2">E28+F28</f>
        <v>158169000</v>
      </c>
      <c r="H28" s="18"/>
      <c r="I28" s="18">
        <f>122310000-30000000</f>
        <v>92310000</v>
      </c>
      <c r="J28" s="52">
        <v>79692000</v>
      </c>
      <c r="K28" s="18"/>
      <c r="L28" s="18"/>
      <c r="M28" s="18"/>
      <c r="N28" s="19">
        <f t="shared" ref="N28" si="3">SUM(C28,D28,G28,H28,I28,J28,K28,L28,M28)</f>
        <v>430326000</v>
      </c>
    </row>
    <row r="29" spans="2:16" s="50" customFormat="1" ht="20.100000000000001" customHeight="1" x14ac:dyDescent="0.25">
      <c r="B29" s="17" t="s">
        <v>33</v>
      </c>
      <c r="C29" s="52">
        <v>1131456000</v>
      </c>
      <c r="D29" s="18">
        <v>90222000</v>
      </c>
      <c r="E29" s="61">
        <v>488725000</v>
      </c>
      <c r="F29" s="61">
        <v>21197000</v>
      </c>
      <c r="G29" s="52">
        <f t="shared" si="0"/>
        <v>509922000</v>
      </c>
      <c r="H29" s="18"/>
      <c r="I29" s="18">
        <v>944156000</v>
      </c>
      <c r="J29" s="52">
        <v>634124000</v>
      </c>
      <c r="K29" s="18"/>
      <c r="L29" s="18">
        <v>500000</v>
      </c>
      <c r="M29" s="18"/>
      <c r="N29" s="19">
        <f t="shared" si="1"/>
        <v>3310380000</v>
      </c>
    </row>
    <row r="30" spans="2:16" s="50" customFormat="1" ht="20.100000000000001" customHeight="1" x14ac:dyDescent="0.25">
      <c r="B30" s="17" t="s">
        <v>34</v>
      </c>
      <c r="C30" s="52">
        <v>1716704000</v>
      </c>
      <c r="D30" s="18">
        <v>272556000</v>
      </c>
      <c r="E30" s="61">
        <v>557325000</v>
      </c>
      <c r="F30" s="61">
        <v>164000</v>
      </c>
      <c r="G30" s="38">
        <f t="shared" si="0"/>
        <v>557489000</v>
      </c>
      <c r="H30" s="18"/>
      <c r="I30" s="18">
        <f>165803474000-23000000</f>
        <v>165780474000</v>
      </c>
      <c r="J30" s="52">
        <v>170925000</v>
      </c>
      <c r="K30" s="18">
        <v>1619270000</v>
      </c>
      <c r="L30" s="18"/>
      <c r="M30" s="40">
        <f>7452005000-134000000</f>
        <v>7318005000</v>
      </c>
      <c r="N30" s="19">
        <f t="shared" si="1"/>
        <v>177435423000</v>
      </c>
      <c r="P30" s="66"/>
    </row>
    <row r="31" spans="2:16" s="50" customFormat="1" ht="20.100000000000001" customHeight="1" x14ac:dyDescent="0.25">
      <c r="B31" s="17" t="s">
        <v>35</v>
      </c>
      <c r="C31" s="52">
        <v>2236394000</v>
      </c>
      <c r="D31" s="18">
        <v>382542000</v>
      </c>
      <c r="E31" s="61">
        <v>361092000</v>
      </c>
      <c r="F31" s="61"/>
      <c r="G31" s="38">
        <f t="shared" si="0"/>
        <v>361092000</v>
      </c>
      <c r="H31" s="18"/>
      <c r="I31" s="18">
        <v>15214000</v>
      </c>
      <c r="J31" s="52">
        <v>226276000</v>
      </c>
      <c r="K31" s="18"/>
      <c r="L31" s="18"/>
      <c r="M31" s="18"/>
      <c r="N31" s="19">
        <f t="shared" si="1"/>
        <v>3221518000</v>
      </c>
      <c r="P31" s="66"/>
    </row>
    <row r="32" spans="2:16" s="50" customFormat="1" ht="20.100000000000001" customHeight="1" x14ac:dyDescent="0.25">
      <c r="B32" s="17" t="s">
        <v>36</v>
      </c>
      <c r="C32" s="38">
        <v>63503243000</v>
      </c>
      <c r="D32" s="18">
        <v>9785948000</v>
      </c>
      <c r="E32" s="61">
        <f>8655209000+36152000</f>
        <v>8691361000</v>
      </c>
      <c r="F32" s="61">
        <v>1736000</v>
      </c>
      <c r="G32" s="38">
        <f t="shared" si="0"/>
        <v>8693097000</v>
      </c>
      <c r="H32" s="18"/>
      <c r="I32" s="18">
        <v>2784739000</v>
      </c>
      <c r="J32" s="52">
        <v>7737121000</v>
      </c>
      <c r="K32" s="18">
        <v>24504000</v>
      </c>
      <c r="L32" s="18"/>
      <c r="M32" s="18"/>
      <c r="N32" s="19">
        <f t="shared" si="1"/>
        <v>92528652000</v>
      </c>
    </row>
    <row r="33" spans="2:14" s="50" customFormat="1" ht="20.100000000000001" customHeight="1" x14ac:dyDescent="0.25">
      <c r="B33" s="17" t="s">
        <v>37</v>
      </c>
      <c r="C33" s="52">
        <v>16406056000</v>
      </c>
      <c r="D33" s="18">
        <v>3610087000</v>
      </c>
      <c r="E33" s="61">
        <v>10017766000</v>
      </c>
      <c r="F33" s="61">
        <v>257639000</v>
      </c>
      <c r="G33" s="38">
        <f t="shared" si="0"/>
        <v>10275405000</v>
      </c>
      <c r="H33" s="18"/>
      <c r="I33" s="18">
        <v>125656000</v>
      </c>
      <c r="J33" s="52">
        <v>7042000000</v>
      </c>
      <c r="K33" s="18">
        <v>20212000</v>
      </c>
      <c r="L33" s="18"/>
      <c r="M33" s="18"/>
      <c r="N33" s="19">
        <f t="shared" si="1"/>
        <v>37479416000</v>
      </c>
    </row>
    <row r="34" spans="2:14" s="50" customFormat="1" ht="20.100000000000001" customHeight="1" x14ac:dyDescent="0.25">
      <c r="B34" s="17" t="s">
        <v>38</v>
      </c>
      <c r="C34" s="38">
        <v>192342000</v>
      </c>
      <c r="D34" s="18">
        <v>25602000</v>
      </c>
      <c r="E34" s="61">
        <v>45023000</v>
      </c>
      <c r="F34" s="61">
        <v>92000</v>
      </c>
      <c r="G34" s="38">
        <f t="shared" si="0"/>
        <v>45115000</v>
      </c>
      <c r="H34" s="18"/>
      <c r="I34" s="18">
        <v>59299645999.999992</v>
      </c>
      <c r="J34" s="52">
        <v>38060000</v>
      </c>
      <c r="K34" s="18">
        <v>119865000</v>
      </c>
      <c r="L34" s="18"/>
      <c r="M34" s="18"/>
      <c r="N34" s="19">
        <f t="shared" si="1"/>
        <v>59720629999.999992</v>
      </c>
    </row>
    <row r="35" spans="2:14" s="50" customFormat="1" ht="20.100000000000001" customHeight="1" x14ac:dyDescent="0.25">
      <c r="B35" s="17" t="s">
        <v>39</v>
      </c>
      <c r="C35" s="52">
        <v>19656000</v>
      </c>
      <c r="D35" s="18">
        <v>2923000</v>
      </c>
      <c r="E35" s="61">
        <v>4779000</v>
      </c>
      <c r="F35" s="61"/>
      <c r="G35" s="38">
        <f t="shared" si="0"/>
        <v>4779000</v>
      </c>
      <c r="H35" s="18"/>
      <c r="I35" s="18">
        <v>148000</v>
      </c>
      <c r="J35" s="52">
        <v>4472000</v>
      </c>
      <c r="K35" s="18"/>
      <c r="L35" s="18"/>
      <c r="M35" s="18"/>
      <c r="N35" s="19">
        <f t="shared" si="1"/>
        <v>31978000</v>
      </c>
    </row>
    <row r="36" spans="2:14" s="50" customFormat="1" ht="20.100000000000001" customHeight="1" x14ac:dyDescent="0.25">
      <c r="B36" s="17" t="s">
        <v>40</v>
      </c>
      <c r="C36" s="52">
        <v>96824000</v>
      </c>
      <c r="D36" s="18">
        <v>15909000</v>
      </c>
      <c r="E36" s="61">
        <v>1275772000</v>
      </c>
      <c r="F36" s="61"/>
      <c r="G36" s="38">
        <f t="shared" si="0"/>
        <v>1275772000</v>
      </c>
      <c r="H36" s="18"/>
      <c r="I36" s="18">
        <f>86787000+78000000</f>
        <v>164787000</v>
      </c>
      <c r="J36" s="52">
        <v>94221000</v>
      </c>
      <c r="K36" s="18"/>
      <c r="L36" s="18">
        <v>76400000</v>
      </c>
      <c r="M36" s="18"/>
      <c r="N36" s="19">
        <f t="shared" si="1"/>
        <v>1723913000</v>
      </c>
    </row>
    <row r="37" spans="2:14" s="50" customFormat="1" ht="20.100000000000001" customHeight="1" x14ac:dyDescent="0.25">
      <c r="B37" s="17" t="s">
        <v>41</v>
      </c>
      <c r="C37" s="52">
        <v>836836000</v>
      </c>
      <c r="D37" s="18">
        <v>145005000</v>
      </c>
      <c r="E37" s="61">
        <v>360677000</v>
      </c>
      <c r="F37" s="61">
        <v>169000</v>
      </c>
      <c r="G37" s="38">
        <f t="shared" si="0"/>
        <v>360846000</v>
      </c>
      <c r="H37" s="18"/>
      <c r="I37" s="18">
        <v>1101198000</v>
      </c>
      <c r="J37" s="52">
        <v>747758000</v>
      </c>
      <c r="K37" s="18">
        <v>212388000</v>
      </c>
      <c r="L37" s="18">
        <f>32290000+158000</f>
        <v>32448000</v>
      </c>
      <c r="M37" s="18"/>
      <c r="N37" s="19">
        <f t="shared" si="1"/>
        <v>3436479000</v>
      </c>
    </row>
    <row r="38" spans="2:14" s="50" customFormat="1" ht="20.100000000000001" customHeight="1" x14ac:dyDescent="0.25">
      <c r="B38" s="17" t="s">
        <v>210</v>
      </c>
      <c r="C38" s="52">
        <v>41643000</v>
      </c>
      <c r="D38" s="18">
        <v>5146000</v>
      </c>
      <c r="E38" s="61">
        <v>13463000</v>
      </c>
      <c r="F38" s="61">
        <v>38000</v>
      </c>
      <c r="G38" s="38">
        <f t="shared" si="0"/>
        <v>13501000</v>
      </c>
      <c r="H38" s="18"/>
      <c r="I38" s="18">
        <v>1360000</v>
      </c>
      <c r="J38" s="52">
        <v>3316000</v>
      </c>
      <c r="K38" s="18"/>
      <c r="L38" s="18"/>
      <c r="M38" s="18"/>
      <c r="N38" s="19">
        <f t="shared" si="1"/>
        <v>64966000</v>
      </c>
    </row>
    <row r="39" spans="2:14" s="50" customFormat="1" ht="20.100000000000001" customHeight="1" x14ac:dyDescent="0.25">
      <c r="B39" s="17" t="s">
        <v>42</v>
      </c>
      <c r="C39" s="52">
        <v>860154000</v>
      </c>
      <c r="D39" s="18">
        <v>144258000</v>
      </c>
      <c r="E39" s="61">
        <v>2590115000</v>
      </c>
      <c r="F39" s="61">
        <v>2369000</v>
      </c>
      <c r="G39" s="38">
        <f t="shared" si="0"/>
        <v>2592484000</v>
      </c>
      <c r="H39" s="18"/>
      <c r="I39" s="18">
        <v>22769044000</v>
      </c>
      <c r="J39" s="52">
        <v>306911000</v>
      </c>
      <c r="K39" s="18">
        <v>17655000</v>
      </c>
      <c r="L39" s="18"/>
      <c r="M39" s="18"/>
      <c r="N39" s="19">
        <f t="shared" si="1"/>
        <v>26690506000</v>
      </c>
    </row>
    <row r="40" spans="2:14" s="50" customFormat="1" ht="20.100000000000001" customHeight="1" x14ac:dyDescent="0.25">
      <c r="B40" s="17" t="s">
        <v>43</v>
      </c>
      <c r="C40" s="52">
        <v>28631000</v>
      </c>
      <c r="D40" s="18">
        <v>3175000</v>
      </c>
      <c r="E40" s="61">
        <v>27047000</v>
      </c>
      <c r="F40" s="61">
        <v>52000</v>
      </c>
      <c r="G40" s="38">
        <f t="shared" si="0"/>
        <v>27099000</v>
      </c>
      <c r="H40" s="18"/>
      <c r="I40" s="18">
        <f>306513000-25000000</f>
        <v>281513000</v>
      </c>
      <c r="J40" s="52">
        <v>4377000</v>
      </c>
      <c r="K40" s="18">
        <v>2066000</v>
      </c>
      <c r="L40" s="18"/>
      <c r="M40" s="18"/>
      <c r="N40" s="19">
        <f t="shared" si="1"/>
        <v>346861000</v>
      </c>
    </row>
    <row r="41" spans="2:14" s="50" customFormat="1" ht="20.100000000000001" customHeight="1" x14ac:dyDescent="0.25">
      <c r="B41" s="17" t="s">
        <v>44</v>
      </c>
      <c r="C41" s="52">
        <v>205740000</v>
      </c>
      <c r="D41" s="18">
        <v>33585000</v>
      </c>
      <c r="E41" s="61">
        <v>45139000</v>
      </c>
      <c r="F41" s="61"/>
      <c r="G41" s="38">
        <f t="shared" si="0"/>
        <v>45139000</v>
      </c>
      <c r="H41" s="18"/>
      <c r="I41" s="18">
        <v>66901000</v>
      </c>
      <c r="J41" s="52">
        <v>67631000</v>
      </c>
      <c r="K41" s="18">
        <v>205810000</v>
      </c>
      <c r="L41" s="18">
        <v>268677000</v>
      </c>
      <c r="M41" s="18"/>
      <c r="N41" s="19">
        <f t="shared" si="1"/>
        <v>893483000</v>
      </c>
    </row>
    <row r="42" spans="2:14" s="50" customFormat="1" ht="20.100000000000001" customHeight="1" x14ac:dyDescent="0.25">
      <c r="B42" s="17" t="s">
        <v>45</v>
      </c>
      <c r="C42" s="52">
        <v>795594000</v>
      </c>
      <c r="D42" s="18">
        <v>134776000</v>
      </c>
      <c r="E42" s="61">
        <v>82681000</v>
      </c>
      <c r="F42" s="61"/>
      <c r="G42" s="38">
        <f t="shared" si="0"/>
        <v>82681000</v>
      </c>
      <c r="H42" s="18"/>
      <c r="I42" s="18">
        <v>429844000</v>
      </c>
      <c r="J42" s="52">
        <v>292780000</v>
      </c>
      <c r="K42" s="18">
        <v>162177000</v>
      </c>
      <c r="L42" s="18">
        <v>24901000</v>
      </c>
      <c r="M42" s="18"/>
      <c r="N42" s="19">
        <f t="shared" si="1"/>
        <v>1922753000</v>
      </c>
    </row>
    <row r="43" spans="2:14" s="50" customFormat="1" ht="20.100000000000001" customHeight="1" x14ac:dyDescent="0.25">
      <c r="B43" s="17" t="s">
        <v>46</v>
      </c>
      <c r="C43" s="52">
        <v>644105000</v>
      </c>
      <c r="D43" s="18">
        <v>146673000</v>
      </c>
      <c r="E43" s="61">
        <v>21511000</v>
      </c>
      <c r="F43" s="61"/>
      <c r="G43" s="38">
        <f t="shared" si="0"/>
        <v>21511000</v>
      </c>
      <c r="H43" s="18"/>
      <c r="I43" s="18">
        <v>5440000</v>
      </c>
      <c r="J43" s="52">
        <v>169511000</v>
      </c>
      <c r="K43" s="18"/>
      <c r="L43" s="18"/>
      <c r="M43" s="18"/>
      <c r="N43" s="19">
        <f t="shared" si="1"/>
        <v>987240000</v>
      </c>
    </row>
    <row r="44" spans="2:14" s="50" customFormat="1" ht="20.100000000000001" customHeight="1" x14ac:dyDescent="0.25">
      <c r="B44" s="17" t="s">
        <v>47</v>
      </c>
      <c r="C44" s="52">
        <v>222809000</v>
      </c>
      <c r="D44" s="18">
        <v>26187000</v>
      </c>
      <c r="E44" s="61">
        <v>99400000</v>
      </c>
      <c r="F44" s="61">
        <v>1826000</v>
      </c>
      <c r="G44" s="38">
        <f t="shared" si="0"/>
        <v>101226000</v>
      </c>
      <c r="H44" s="18"/>
      <c r="I44" s="18">
        <v>4030885000</v>
      </c>
      <c r="J44" s="52">
        <v>21807000</v>
      </c>
      <c r="K44" s="18"/>
      <c r="L44" s="18">
        <v>11000000</v>
      </c>
      <c r="M44" s="18"/>
      <c r="N44" s="19">
        <f t="shared" si="1"/>
        <v>4413914000</v>
      </c>
    </row>
    <row r="45" spans="2:14" s="50" customFormat="1" ht="20.100000000000001" customHeight="1" x14ac:dyDescent="0.25">
      <c r="B45" s="17" t="s">
        <v>48</v>
      </c>
      <c r="C45" s="52">
        <v>30876000</v>
      </c>
      <c r="D45" s="18">
        <v>4245000</v>
      </c>
      <c r="E45" s="61">
        <v>73161000</v>
      </c>
      <c r="F45" s="61">
        <v>12000</v>
      </c>
      <c r="G45" s="38">
        <f t="shared" si="0"/>
        <v>73173000</v>
      </c>
      <c r="H45" s="18"/>
      <c r="I45" s="18">
        <v>51268000</v>
      </c>
      <c r="J45" s="52">
        <v>9112000</v>
      </c>
      <c r="K45" s="18">
        <v>22718000</v>
      </c>
      <c r="L45" s="18"/>
      <c r="M45" s="18"/>
      <c r="N45" s="19">
        <f t="shared" si="1"/>
        <v>191392000</v>
      </c>
    </row>
    <row r="46" spans="2:14" s="50" customFormat="1" ht="20.100000000000001" customHeight="1" x14ac:dyDescent="0.25">
      <c r="B46" s="17" t="s">
        <v>49</v>
      </c>
      <c r="C46" s="52">
        <v>3781216000</v>
      </c>
      <c r="D46" s="18">
        <v>663273000</v>
      </c>
      <c r="E46" s="61">
        <v>412873000</v>
      </c>
      <c r="F46" s="61"/>
      <c r="G46" s="38">
        <f t="shared" si="0"/>
        <v>412873000</v>
      </c>
      <c r="H46" s="18"/>
      <c r="I46" s="18">
        <v>14904698000</v>
      </c>
      <c r="J46" s="52">
        <v>1713805000</v>
      </c>
      <c r="K46" s="18">
        <v>184000000</v>
      </c>
      <c r="L46" s="18">
        <v>16808000</v>
      </c>
      <c r="M46" s="18"/>
      <c r="N46" s="19">
        <f t="shared" si="1"/>
        <v>21676673000</v>
      </c>
    </row>
    <row r="47" spans="2:14" s="50" customFormat="1" ht="20.100000000000001" customHeight="1" x14ac:dyDescent="0.25">
      <c r="B47" s="17" t="s">
        <v>50</v>
      </c>
      <c r="C47" s="52">
        <v>731671000</v>
      </c>
      <c r="D47" s="18">
        <v>115465000</v>
      </c>
      <c r="E47" s="61">
        <f>150871000+547000</f>
        <v>151418000</v>
      </c>
      <c r="F47" s="61"/>
      <c r="G47" s="38">
        <f t="shared" si="0"/>
        <v>151418000</v>
      </c>
      <c r="H47" s="18"/>
      <c r="I47" s="18">
        <v>8374000</v>
      </c>
      <c r="J47" s="52">
        <v>231630000</v>
      </c>
      <c r="K47" s="18"/>
      <c r="L47" s="18"/>
      <c r="M47" s="18"/>
      <c r="N47" s="19">
        <f t="shared" si="1"/>
        <v>1238558000</v>
      </c>
    </row>
    <row r="48" spans="2:14" s="50" customFormat="1" ht="20.100000000000001" customHeight="1" x14ac:dyDescent="0.25">
      <c r="B48" s="17" t="s">
        <v>51</v>
      </c>
      <c r="C48" s="52">
        <v>58012000</v>
      </c>
      <c r="D48" s="18">
        <v>7607000</v>
      </c>
      <c r="E48" s="61">
        <v>22414000</v>
      </c>
      <c r="F48" s="61"/>
      <c r="G48" s="38">
        <f t="shared" si="0"/>
        <v>22414000</v>
      </c>
      <c r="H48" s="18"/>
      <c r="I48" s="18">
        <v>543000</v>
      </c>
      <c r="J48" s="52">
        <v>58592000</v>
      </c>
      <c r="K48" s="18">
        <v>959476000</v>
      </c>
      <c r="L48" s="18"/>
      <c r="M48" s="18"/>
      <c r="N48" s="19">
        <f t="shared" si="1"/>
        <v>1106644000</v>
      </c>
    </row>
    <row r="49" spans="2:14" s="50" customFormat="1" ht="20.100000000000001" customHeight="1" x14ac:dyDescent="0.25">
      <c r="B49" s="17" t="s">
        <v>151</v>
      </c>
      <c r="C49" s="52">
        <v>228596000</v>
      </c>
      <c r="D49" s="18">
        <v>38146000</v>
      </c>
      <c r="E49" s="61">
        <v>43475000</v>
      </c>
      <c r="F49" s="61"/>
      <c r="G49" s="38">
        <f t="shared" si="0"/>
        <v>43475000</v>
      </c>
      <c r="H49" s="18"/>
      <c r="I49" s="18">
        <v>3186000</v>
      </c>
      <c r="J49" s="52">
        <v>78768000</v>
      </c>
      <c r="K49" s="18"/>
      <c r="L49" s="18"/>
      <c r="M49" s="18"/>
      <c r="N49" s="19">
        <f t="shared" si="1"/>
        <v>392171000</v>
      </c>
    </row>
    <row r="50" spans="2:14" s="50" customFormat="1" ht="20.100000000000001" customHeight="1" x14ac:dyDescent="0.25">
      <c r="B50" s="17" t="s">
        <v>52</v>
      </c>
      <c r="C50" s="52">
        <v>333450000</v>
      </c>
      <c r="D50" s="18">
        <v>58080000</v>
      </c>
      <c r="E50" s="61">
        <v>46093000</v>
      </c>
      <c r="F50" s="61"/>
      <c r="G50" s="38">
        <f t="shared" si="0"/>
        <v>46093000</v>
      </c>
      <c r="H50" s="18"/>
      <c r="I50" s="18">
        <v>16852000</v>
      </c>
      <c r="J50" s="52">
        <v>199933000</v>
      </c>
      <c r="K50" s="18">
        <v>14271000</v>
      </c>
      <c r="L50" s="18"/>
      <c r="M50" s="18"/>
      <c r="N50" s="19">
        <f t="shared" si="1"/>
        <v>668679000</v>
      </c>
    </row>
    <row r="51" spans="2:14" s="50" customFormat="1" ht="20.100000000000001" customHeight="1" x14ac:dyDescent="0.25">
      <c r="B51" s="17" t="s">
        <v>139</v>
      </c>
      <c r="C51" s="52">
        <v>145261000</v>
      </c>
      <c r="D51" s="18">
        <v>28322000</v>
      </c>
      <c r="E51" s="61">
        <v>27064000</v>
      </c>
      <c r="F51" s="61"/>
      <c r="G51" s="38">
        <f t="shared" si="0"/>
        <v>27064000</v>
      </c>
      <c r="H51" s="18"/>
      <c r="I51" s="18">
        <v>86150000</v>
      </c>
      <c r="J51" s="52">
        <v>50680000</v>
      </c>
      <c r="K51" s="18"/>
      <c r="L51" s="18"/>
      <c r="M51" s="18"/>
      <c r="N51" s="19">
        <f t="shared" si="1"/>
        <v>337477000</v>
      </c>
    </row>
    <row r="52" spans="2:14" s="50" customFormat="1" ht="20.100000000000001" customHeight="1" thickBot="1" x14ac:dyDescent="0.3">
      <c r="B52" s="17" t="s">
        <v>140</v>
      </c>
      <c r="C52" s="52">
        <v>170465000</v>
      </c>
      <c r="D52" s="18">
        <v>34773000</v>
      </c>
      <c r="E52" s="61">
        <v>88510000</v>
      </c>
      <c r="F52" s="61"/>
      <c r="G52" s="38">
        <f t="shared" si="0"/>
        <v>88510000</v>
      </c>
      <c r="H52" s="18"/>
      <c r="I52" s="18">
        <v>1101573000</v>
      </c>
      <c r="J52" s="52">
        <v>6680821000</v>
      </c>
      <c r="K52" s="18">
        <v>6869609000</v>
      </c>
      <c r="L52" s="18"/>
      <c r="M52" s="18"/>
      <c r="N52" s="19">
        <f t="shared" si="1"/>
        <v>14945751000</v>
      </c>
    </row>
    <row r="53" spans="2:14" s="57" customFormat="1" ht="24.95" customHeight="1" thickBot="1" x14ac:dyDescent="0.3">
      <c r="B53" s="54" t="s">
        <v>54</v>
      </c>
      <c r="C53" s="55">
        <f t="shared" ref="C53:N53" si="4">SUM(C8:C52)</f>
        <v>158767722000</v>
      </c>
      <c r="D53" s="55">
        <f t="shared" si="4"/>
        <v>26910151000</v>
      </c>
      <c r="E53" s="55">
        <f t="shared" si="4"/>
        <v>57481766000</v>
      </c>
      <c r="F53" s="55">
        <f t="shared" si="4"/>
        <v>468621000</v>
      </c>
      <c r="G53" s="55">
        <f t="shared" si="4"/>
        <v>57950387000</v>
      </c>
      <c r="H53" s="55">
        <f t="shared" si="4"/>
        <v>71700000000</v>
      </c>
      <c r="I53" s="55">
        <f t="shared" si="4"/>
        <v>287910525000</v>
      </c>
      <c r="J53" s="55">
        <f t="shared" si="4"/>
        <v>36457263000</v>
      </c>
      <c r="K53" s="55">
        <f t="shared" si="4"/>
        <v>12945678000</v>
      </c>
      <c r="L53" s="55">
        <f t="shared" si="4"/>
        <v>12644654000</v>
      </c>
      <c r="M53" s="55">
        <f t="shared" si="4"/>
        <v>7318005000</v>
      </c>
      <c r="N53" s="56">
        <f t="shared" si="4"/>
        <v>672604385000</v>
      </c>
    </row>
    <row r="54" spans="2:14" s="58" customFormat="1" ht="14.25" x14ac:dyDescent="0.25">
      <c r="B54" s="58" t="s">
        <v>55</v>
      </c>
      <c r="N54" s="59"/>
    </row>
    <row r="55" spans="2:14" ht="14.45" customHeight="1" x14ac:dyDescent="0.25">
      <c r="G55" s="28"/>
      <c r="J55" s="28"/>
      <c r="K55" s="28"/>
      <c r="L55" s="28"/>
      <c r="N55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zoomScale="70" zoomScaleNormal="70" workbookViewId="0"/>
  </sheetViews>
  <sheetFormatPr defaultColWidth="9.140625" defaultRowHeight="15" x14ac:dyDescent="0.25"/>
  <cols>
    <col min="1" max="1" width="6.28515625" style="4" customWidth="1"/>
    <col min="2" max="2" width="79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/>
  </cols>
  <sheetData>
    <row r="1" spans="1:14" ht="20.100000000000001" customHeight="1" x14ac:dyDescent="0.25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 x14ac:dyDescent="0.25">
      <c r="A2" s="1"/>
      <c r="B2" s="72" t="s">
        <v>0</v>
      </c>
      <c r="C2" s="72" t="s">
        <v>0</v>
      </c>
      <c r="D2" s="72" t="s">
        <v>0</v>
      </c>
      <c r="E2" s="72" t="s">
        <v>0</v>
      </c>
      <c r="F2" s="72"/>
      <c r="G2" s="72"/>
      <c r="H2" s="72" t="s">
        <v>0</v>
      </c>
      <c r="I2" s="72" t="s">
        <v>0</v>
      </c>
      <c r="J2" s="72" t="s">
        <v>0</v>
      </c>
      <c r="K2" s="72" t="s">
        <v>0</v>
      </c>
      <c r="L2" s="72" t="s">
        <v>0</v>
      </c>
      <c r="M2" s="72" t="s">
        <v>0</v>
      </c>
      <c r="N2" s="72" t="s">
        <v>0</v>
      </c>
    </row>
    <row r="3" spans="1:14" ht="20.100000000000001" customHeight="1" x14ac:dyDescent="0.25">
      <c r="A3" s="1"/>
      <c r="B3" s="72" t="s">
        <v>56</v>
      </c>
      <c r="C3" s="72" t="s">
        <v>0</v>
      </c>
      <c r="D3" s="72" t="s">
        <v>0</v>
      </c>
      <c r="E3" s="72" t="s">
        <v>0</v>
      </c>
      <c r="F3" s="72"/>
      <c r="G3" s="72"/>
      <c r="H3" s="72" t="s">
        <v>0</v>
      </c>
      <c r="I3" s="72" t="s">
        <v>0</v>
      </c>
      <c r="J3" s="72" t="s">
        <v>0</v>
      </c>
      <c r="K3" s="72" t="s">
        <v>0</v>
      </c>
      <c r="L3" s="72" t="s">
        <v>0</v>
      </c>
      <c r="M3" s="72" t="s">
        <v>0</v>
      </c>
      <c r="N3" s="72" t="s">
        <v>0</v>
      </c>
    </row>
    <row r="4" spans="1:14" ht="20.100000000000001" customHeight="1" x14ac:dyDescent="0.25">
      <c r="A4" s="1"/>
      <c r="B4" s="73" t="s">
        <v>209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8" customFormat="1" ht="20.100000000000001" customHeight="1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 x14ac:dyDescent="0.25">
      <c r="A6" s="9"/>
      <c r="B6" s="81" t="s">
        <v>3</v>
      </c>
      <c r="C6" s="68" t="s">
        <v>4</v>
      </c>
      <c r="D6" s="68" t="s">
        <v>5</v>
      </c>
      <c r="E6" s="76" t="s">
        <v>6</v>
      </c>
      <c r="F6" s="77"/>
      <c r="G6" s="78"/>
      <c r="H6" s="68" t="s">
        <v>7</v>
      </c>
      <c r="I6" s="68" t="s">
        <v>8</v>
      </c>
      <c r="J6" s="68" t="s">
        <v>9</v>
      </c>
      <c r="K6" s="68" t="s">
        <v>10</v>
      </c>
      <c r="L6" s="68" t="s">
        <v>11</v>
      </c>
      <c r="M6" s="68" t="s">
        <v>12</v>
      </c>
      <c r="N6" s="70" t="s">
        <v>13</v>
      </c>
    </row>
    <row r="7" spans="1:14" s="10" customFormat="1" ht="45" customHeight="1" thickBot="1" x14ac:dyDescent="0.3">
      <c r="A7" s="11"/>
      <c r="B7" s="82"/>
      <c r="C7" s="79" t="s">
        <v>0</v>
      </c>
      <c r="D7" s="79" t="s">
        <v>0</v>
      </c>
      <c r="E7" s="12" t="s">
        <v>14</v>
      </c>
      <c r="F7" s="12" t="s">
        <v>15</v>
      </c>
      <c r="G7" s="12" t="s">
        <v>13</v>
      </c>
      <c r="H7" s="79" t="s">
        <v>0</v>
      </c>
      <c r="I7" s="79" t="s">
        <v>0</v>
      </c>
      <c r="J7" s="79" t="s">
        <v>0</v>
      </c>
      <c r="K7" s="79" t="s">
        <v>0</v>
      </c>
      <c r="L7" s="79" t="s">
        <v>0</v>
      </c>
      <c r="M7" s="79" t="s">
        <v>0</v>
      </c>
      <c r="N7" s="80" t="s">
        <v>0</v>
      </c>
    </row>
    <row r="8" spans="1:14" ht="19.5" customHeight="1" x14ac:dyDescent="0.25">
      <c r="A8" s="13"/>
      <c r="B8" s="14" t="s">
        <v>57</v>
      </c>
      <c r="C8" s="15">
        <v>36851000</v>
      </c>
      <c r="D8" s="15">
        <v>5283000</v>
      </c>
      <c r="E8" s="15">
        <v>3729000</v>
      </c>
      <c r="F8" s="15"/>
      <c r="G8" s="15">
        <f>E8+F8</f>
        <v>3729000</v>
      </c>
      <c r="H8" s="15"/>
      <c r="I8" s="15">
        <v>48875000</v>
      </c>
      <c r="J8" s="15">
        <v>3415000</v>
      </c>
      <c r="K8" s="15"/>
      <c r="L8" s="15"/>
      <c r="M8" s="15"/>
      <c r="N8" s="16">
        <f>SUM(C8,D8,G8,H8,I8,J8,K8,L8,M8)</f>
        <v>98153000</v>
      </c>
    </row>
    <row r="9" spans="1:14" ht="19.5" customHeight="1" x14ac:dyDescent="0.25">
      <c r="B9" s="17" t="s">
        <v>167</v>
      </c>
      <c r="C9" s="18">
        <v>559304000</v>
      </c>
      <c r="D9" s="18">
        <v>93233000</v>
      </c>
      <c r="E9" s="18">
        <v>76202000</v>
      </c>
      <c r="F9" s="18"/>
      <c r="G9" s="18">
        <f t="shared" ref="G9:G72" si="0">E9+F9</f>
        <v>76202000</v>
      </c>
      <c r="H9" s="18"/>
      <c r="I9" s="18">
        <v>26050000</v>
      </c>
      <c r="J9" s="18">
        <v>179027000</v>
      </c>
      <c r="K9" s="18"/>
      <c r="L9" s="18"/>
      <c r="M9" s="18"/>
      <c r="N9" s="19">
        <f t="shared" ref="N9:N72" si="1">SUM(C9,D9,G9,H9,I9,J9,K9,L9,M9)</f>
        <v>933816000</v>
      </c>
    </row>
    <row r="10" spans="1:14" ht="19.5" customHeight="1" x14ac:dyDescent="0.25">
      <c r="B10" s="17" t="s">
        <v>168</v>
      </c>
      <c r="C10" s="18">
        <v>291365000</v>
      </c>
      <c r="D10" s="18">
        <v>45025000</v>
      </c>
      <c r="E10" s="18">
        <v>85119000</v>
      </c>
      <c r="F10" s="18"/>
      <c r="G10" s="18">
        <f t="shared" si="0"/>
        <v>85119000</v>
      </c>
      <c r="H10" s="18"/>
      <c r="I10" s="18">
        <v>11186000</v>
      </c>
      <c r="J10" s="18">
        <v>57322000</v>
      </c>
      <c r="K10" s="18"/>
      <c r="L10" s="18"/>
      <c r="M10" s="18"/>
      <c r="N10" s="19">
        <f t="shared" si="1"/>
        <v>490017000</v>
      </c>
    </row>
    <row r="11" spans="1:14" ht="19.5" customHeight="1" x14ac:dyDescent="0.25">
      <c r="B11" s="17" t="s">
        <v>58</v>
      </c>
      <c r="C11" s="18">
        <v>539045000</v>
      </c>
      <c r="D11" s="18">
        <v>90582000</v>
      </c>
      <c r="E11" s="18">
        <v>94276000</v>
      </c>
      <c r="F11" s="18"/>
      <c r="G11" s="18">
        <f t="shared" si="0"/>
        <v>94276000</v>
      </c>
      <c r="H11" s="18"/>
      <c r="I11" s="18">
        <v>26966000</v>
      </c>
      <c r="J11" s="18">
        <v>181220000</v>
      </c>
      <c r="K11" s="18"/>
      <c r="L11" s="18"/>
      <c r="M11" s="18"/>
      <c r="N11" s="19">
        <f t="shared" si="1"/>
        <v>932089000</v>
      </c>
    </row>
    <row r="12" spans="1:14" ht="19.5" customHeight="1" x14ac:dyDescent="0.25">
      <c r="B12" s="17" t="s">
        <v>169</v>
      </c>
      <c r="C12" s="18">
        <v>512491000</v>
      </c>
      <c r="D12" s="18">
        <v>79649000</v>
      </c>
      <c r="E12" s="18">
        <v>86790000</v>
      </c>
      <c r="F12" s="18"/>
      <c r="G12" s="18">
        <f t="shared" si="0"/>
        <v>86790000</v>
      </c>
      <c r="H12" s="18"/>
      <c r="I12" s="18">
        <v>23933000</v>
      </c>
      <c r="J12" s="18">
        <v>164010000</v>
      </c>
      <c r="K12" s="18"/>
      <c r="L12" s="18"/>
      <c r="M12" s="18"/>
      <c r="N12" s="19">
        <f t="shared" si="1"/>
        <v>866873000</v>
      </c>
    </row>
    <row r="13" spans="1:14" ht="19.5" customHeight="1" x14ac:dyDescent="0.25">
      <c r="B13" s="17" t="s">
        <v>59</v>
      </c>
      <c r="C13" s="18">
        <v>743923000</v>
      </c>
      <c r="D13" s="18">
        <v>130981000</v>
      </c>
      <c r="E13" s="18">
        <v>164956000</v>
      </c>
      <c r="F13" s="18"/>
      <c r="G13" s="18">
        <f t="shared" si="0"/>
        <v>164956000</v>
      </c>
      <c r="H13" s="18"/>
      <c r="I13" s="18">
        <v>40905000</v>
      </c>
      <c r="J13" s="18">
        <v>191520000</v>
      </c>
      <c r="K13" s="18"/>
      <c r="L13" s="18"/>
      <c r="M13" s="18"/>
      <c r="N13" s="19">
        <f t="shared" si="1"/>
        <v>1272285000</v>
      </c>
    </row>
    <row r="14" spans="1:14" ht="19.5" customHeight="1" x14ac:dyDescent="0.25">
      <c r="B14" s="17" t="s">
        <v>60</v>
      </c>
      <c r="C14" s="18">
        <v>293128000</v>
      </c>
      <c r="D14" s="18">
        <v>43930000</v>
      </c>
      <c r="E14" s="18">
        <v>75695000</v>
      </c>
      <c r="F14" s="18"/>
      <c r="G14" s="18">
        <f t="shared" si="0"/>
        <v>75695000</v>
      </c>
      <c r="H14" s="18"/>
      <c r="I14" s="18">
        <v>9677000</v>
      </c>
      <c r="J14" s="18">
        <v>72390000</v>
      </c>
      <c r="K14" s="18"/>
      <c r="L14" s="18"/>
      <c r="M14" s="18"/>
      <c r="N14" s="19">
        <f t="shared" si="1"/>
        <v>494820000</v>
      </c>
    </row>
    <row r="15" spans="1:14" ht="19.5" customHeight="1" x14ac:dyDescent="0.25">
      <c r="B15" s="17" t="s">
        <v>170</v>
      </c>
      <c r="C15" s="18">
        <v>141437000</v>
      </c>
      <c r="D15" s="18">
        <v>22200000</v>
      </c>
      <c r="E15" s="18">
        <v>44957000</v>
      </c>
      <c r="F15" s="18"/>
      <c r="G15" s="18">
        <f t="shared" si="0"/>
        <v>44957000</v>
      </c>
      <c r="H15" s="18"/>
      <c r="I15" s="18">
        <v>5314000</v>
      </c>
      <c r="J15" s="18">
        <v>59654000</v>
      </c>
      <c r="K15" s="18"/>
      <c r="L15" s="18"/>
      <c r="M15" s="18"/>
      <c r="N15" s="19">
        <f t="shared" si="1"/>
        <v>273562000</v>
      </c>
    </row>
    <row r="16" spans="1:14" ht="19.5" customHeight="1" x14ac:dyDescent="0.25">
      <c r="B16" s="17" t="s">
        <v>171</v>
      </c>
      <c r="C16" s="18">
        <v>367879000</v>
      </c>
      <c r="D16" s="18">
        <v>55399000</v>
      </c>
      <c r="E16" s="18">
        <v>65183000</v>
      </c>
      <c r="F16" s="18"/>
      <c r="G16" s="18">
        <f t="shared" si="0"/>
        <v>65183000</v>
      </c>
      <c r="H16" s="18"/>
      <c r="I16" s="18">
        <v>12568000</v>
      </c>
      <c r="J16" s="18">
        <v>91050000</v>
      </c>
      <c r="K16" s="18"/>
      <c r="L16" s="18"/>
      <c r="M16" s="18"/>
      <c r="N16" s="19">
        <f t="shared" si="1"/>
        <v>592079000</v>
      </c>
    </row>
    <row r="17" spans="2:14" ht="19.5" customHeight="1" x14ac:dyDescent="0.25">
      <c r="B17" s="17" t="s">
        <v>172</v>
      </c>
      <c r="C17" s="18">
        <v>194015000</v>
      </c>
      <c r="D17" s="18">
        <v>28740000</v>
      </c>
      <c r="E17" s="18">
        <v>41600000</v>
      </c>
      <c r="F17" s="18"/>
      <c r="G17" s="18">
        <f t="shared" si="0"/>
        <v>41600000</v>
      </c>
      <c r="H17" s="18"/>
      <c r="I17" s="18">
        <v>7937000</v>
      </c>
      <c r="J17" s="18">
        <v>28502000</v>
      </c>
      <c r="K17" s="18"/>
      <c r="L17" s="18"/>
      <c r="M17" s="18"/>
      <c r="N17" s="19">
        <f t="shared" si="1"/>
        <v>300794000</v>
      </c>
    </row>
    <row r="18" spans="2:14" ht="19.5" customHeight="1" x14ac:dyDescent="0.25">
      <c r="B18" s="17" t="s">
        <v>61</v>
      </c>
      <c r="C18" s="18">
        <v>77502000</v>
      </c>
      <c r="D18" s="18">
        <v>12751000</v>
      </c>
      <c r="E18" s="18">
        <v>13775000</v>
      </c>
      <c r="F18" s="18"/>
      <c r="G18" s="18">
        <f t="shared" si="0"/>
        <v>13775000</v>
      </c>
      <c r="H18" s="18"/>
      <c r="I18" s="18">
        <v>3755000</v>
      </c>
      <c r="J18" s="18">
        <v>40500000</v>
      </c>
      <c r="K18" s="18"/>
      <c r="L18" s="18"/>
      <c r="M18" s="18"/>
      <c r="N18" s="19">
        <f t="shared" si="1"/>
        <v>148283000</v>
      </c>
    </row>
    <row r="19" spans="2:14" ht="19.5" customHeight="1" x14ac:dyDescent="0.25">
      <c r="B19" s="17" t="s">
        <v>173</v>
      </c>
      <c r="C19" s="18">
        <v>451264000</v>
      </c>
      <c r="D19" s="18">
        <v>77058000</v>
      </c>
      <c r="E19" s="18">
        <v>75907000</v>
      </c>
      <c r="F19" s="18"/>
      <c r="G19" s="18">
        <f t="shared" si="0"/>
        <v>75907000</v>
      </c>
      <c r="H19" s="18"/>
      <c r="I19" s="18">
        <v>22299000</v>
      </c>
      <c r="J19" s="18">
        <v>137576000</v>
      </c>
      <c r="K19" s="18"/>
      <c r="L19" s="18"/>
      <c r="M19" s="18"/>
      <c r="N19" s="19">
        <f t="shared" si="1"/>
        <v>764104000</v>
      </c>
    </row>
    <row r="20" spans="2:14" ht="19.5" customHeight="1" x14ac:dyDescent="0.25">
      <c r="B20" s="17" t="s">
        <v>174</v>
      </c>
      <c r="C20" s="18">
        <v>424784000</v>
      </c>
      <c r="D20" s="18">
        <v>69848000</v>
      </c>
      <c r="E20" s="18">
        <v>51628000</v>
      </c>
      <c r="F20" s="18"/>
      <c r="G20" s="18">
        <f t="shared" si="0"/>
        <v>51628000</v>
      </c>
      <c r="H20" s="18"/>
      <c r="I20" s="18">
        <v>19884000</v>
      </c>
      <c r="J20" s="18">
        <v>101310000</v>
      </c>
      <c r="K20" s="18"/>
      <c r="L20" s="18"/>
      <c r="M20" s="18"/>
      <c r="N20" s="19">
        <f t="shared" si="1"/>
        <v>667454000</v>
      </c>
    </row>
    <row r="21" spans="2:14" ht="19.5" customHeight="1" x14ac:dyDescent="0.25">
      <c r="B21" s="17" t="s">
        <v>175</v>
      </c>
      <c r="C21" s="18">
        <v>189568000</v>
      </c>
      <c r="D21" s="18">
        <v>30673000</v>
      </c>
      <c r="E21" s="18">
        <v>35132000</v>
      </c>
      <c r="F21" s="18"/>
      <c r="G21" s="18">
        <f t="shared" si="0"/>
        <v>35132000</v>
      </c>
      <c r="H21" s="18"/>
      <c r="I21" s="18">
        <v>10266000</v>
      </c>
      <c r="J21" s="18">
        <v>51192000</v>
      </c>
      <c r="K21" s="18"/>
      <c r="L21" s="18"/>
      <c r="M21" s="18"/>
      <c r="N21" s="19">
        <f t="shared" si="1"/>
        <v>316831000</v>
      </c>
    </row>
    <row r="22" spans="2:14" ht="19.5" customHeight="1" x14ac:dyDescent="0.25">
      <c r="B22" s="17" t="s">
        <v>176</v>
      </c>
      <c r="C22" s="18">
        <v>302276000</v>
      </c>
      <c r="D22" s="18">
        <v>49140000</v>
      </c>
      <c r="E22" s="18">
        <v>72094000</v>
      </c>
      <c r="F22" s="18"/>
      <c r="G22" s="18">
        <f t="shared" si="0"/>
        <v>72094000</v>
      </c>
      <c r="H22" s="18"/>
      <c r="I22" s="18">
        <v>15625000</v>
      </c>
      <c r="J22" s="18">
        <v>78372000</v>
      </c>
      <c r="K22" s="18"/>
      <c r="L22" s="18"/>
      <c r="M22" s="18"/>
      <c r="N22" s="19">
        <f t="shared" si="1"/>
        <v>517507000</v>
      </c>
    </row>
    <row r="23" spans="2:14" ht="19.5" customHeight="1" x14ac:dyDescent="0.25">
      <c r="B23" s="17" t="s">
        <v>62</v>
      </c>
      <c r="C23" s="18">
        <v>320957000</v>
      </c>
      <c r="D23" s="18">
        <v>52294000</v>
      </c>
      <c r="E23" s="18">
        <v>84784000</v>
      </c>
      <c r="F23" s="18"/>
      <c r="G23" s="18">
        <f t="shared" si="0"/>
        <v>84784000</v>
      </c>
      <c r="H23" s="18"/>
      <c r="I23" s="18">
        <v>10707000</v>
      </c>
      <c r="J23" s="18">
        <v>96622000</v>
      </c>
      <c r="K23" s="18"/>
      <c r="L23" s="18"/>
      <c r="M23" s="18"/>
      <c r="N23" s="19">
        <f t="shared" si="1"/>
        <v>565364000</v>
      </c>
    </row>
    <row r="24" spans="2:14" ht="19.5" customHeight="1" x14ac:dyDescent="0.25">
      <c r="B24" s="17" t="s">
        <v>177</v>
      </c>
      <c r="C24" s="18">
        <v>316455000</v>
      </c>
      <c r="D24" s="18">
        <v>47053000</v>
      </c>
      <c r="E24" s="18">
        <v>78289000</v>
      </c>
      <c r="F24" s="18"/>
      <c r="G24" s="18">
        <f t="shared" si="0"/>
        <v>78289000</v>
      </c>
      <c r="H24" s="18"/>
      <c r="I24" s="18">
        <v>12984000</v>
      </c>
      <c r="J24" s="18">
        <v>71002000</v>
      </c>
      <c r="K24" s="18"/>
      <c r="L24" s="18"/>
      <c r="M24" s="18"/>
      <c r="N24" s="19">
        <f t="shared" si="1"/>
        <v>525783000</v>
      </c>
    </row>
    <row r="25" spans="2:14" ht="19.5" customHeight="1" x14ac:dyDescent="0.25">
      <c r="B25" s="17" t="s">
        <v>178</v>
      </c>
      <c r="C25" s="18">
        <v>294468000</v>
      </c>
      <c r="D25" s="18">
        <v>46692000</v>
      </c>
      <c r="E25" s="18">
        <v>44332000</v>
      </c>
      <c r="F25" s="18"/>
      <c r="G25" s="18">
        <f t="shared" si="0"/>
        <v>44332000</v>
      </c>
      <c r="H25" s="18"/>
      <c r="I25" s="18">
        <v>14869000</v>
      </c>
      <c r="J25" s="18">
        <v>87050000</v>
      </c>
      <c r="K25" s="18"/>
      <c r="L25" s="18"/>
      <c r="M25" s="18"/>
      <c r="N25" s="19">
        <f t="shared" si="1"/>
        <v>487411000</v>
      </c>
    </row>
    <row r="26" spans="2:14" ht="19.5" customHeight="1" x14ac:dyDescent="0.25">
      <c r="B26" s="17" t="s">
        <v>63</v>
      </c>
      <c r="C26" s="18">
        <v>283880000</v>
      </c>
      <c r="D26" s="18">
        <v>43009000</v>
      </c>
      <c r="E26" s="18">
        <v>51204000</v>
      </c>
      <c r="F26" s="18"/>
      <c r="G26" s="18">
        <f t="shared" si="0"/>
        <v>51204000</v>
      </c>
      <c r="H26" s="18"/>
      <c r="I26" s="18">
        <v>14042000</v>
      </c>
      <c r="J26" s="18">
        <v>73432000</v>
      </c>
      <c r="K26" s="18"/>
      <c r="L26" s="18"/>
      <c r="M26" s="18"/>
      <c r="N26" s="19">
        <f t="shared" si="1"/>
        <v>465567000</v>
      </c>
    </row>
    <row r="27" spans="2:14" ht="19.5" customHeight="1" x14ac:dyDescent="0.25">
      <c r="B27" s="17" t="s">
        <v>179</v>
      </c>
      <c r="C27" s="18">
        <v>226592000</v>
      </c>
      <c r="D27" s="18">
        <v>32606000</v>
      </c>
      <c r="E27" s="18">
        <v>39336000</v>
      </c>
      <c r="F27" s="18"/>
      <c r="G27" s="18">
        <f t="shared" si="0"/>
        <v>39336000</v>
      </c>
      <c r="H27" s="18"/>
      <c r="I27" s="18">
        <v>10677000</v>
      </c>
      <c r="J27" s="18">
        <v>90397000</v>
      </c>
      <c r="K27" s="18"/>
      <c r="L27" s="18"/>
      <c r="M27" s="18"/>
      <c r="N27" s="19">
        <f t="shared" si="1"/>
        <v>399608000</v>
      </c>
    </row>
    <row r="28" spans="2:14" ht="19.5" customHeight="1" x14ac:dyDescent="0.25">
      <c r="B28" s="17" t="s">
        <v>180</v>
      </c>
      <c r="C28" s="18">
        <v>329417000</v>
      </c>
      <c r="D28" s="18">
        <v>53737000</v>
      </c>
      <c r="E28" s="18">
        <v>51476000</v>
      </c>
      <c r="F28" s="18"/>
      <c r="G28" s="18">
        <f t="shared" si="0"/>
        <v>51476000</v>
      </c>
      <c r="H28" s="18"/>
      <c r="I28" s="18">
        <v>15703000</v>
      </c>
      <c r="J28" s="18">
        <v>82540000</v>
      </c>
      <c r="K28" s="18"/>
      <c r="L28" s="18"/>
      <c r="M28" s="18"/>
      <c r="N28" s="19">
        <f t="shared" si="1"/>
        <v>532873000</v>
      </c>
    </row>
    <row r="29" spans="2:14" ht="19.5" customHeight="1" x14ac:dyDescent="0.25">
      <c r="B29" s="17" t="s">
        <v>181</v>
      </c>
      <c r="C29" s="18">
        <v>286373000</v>
      </c>
      <c r="D29" s="18">
        <v>46347000</v>
      </c>
      <c r="E29" s="18">
        <v>42199000</v>
      </c>
      <c r="F29" s="18"/>
      <c r="G29" s="18">
        <f t="shared" si="0"/>
        <v>42199000</v>
      </c>
      <c r="H29" s="18"/>
      <c r="I29" s="18">
        <v>14560000</v>
      </c>
      <c r="J29" s="18">
        <v>46782000</v>
      </c>
      <c r="K29" s="18"/>
      <c r="L29" s="18"/>
      <c r="M29" s="18"/>
      <c r="N29" s="19">
        <f t="shared" si="1"/>
        <v>436261000</v>
      </c>
    </row>
    <row r="30" spans="2:14" ht="19.5" customHeight="1" x14ac:dyDescent="0.25">
      <c r="B30" s="17" t="s">
        <v>182</v>
      </c>
      <c r="C30" s="18">
        <v>290936000</v>
      </c>
      <c r="D30" s="18">
        <v>46372000</v>
      </c>
      <c r="E30" s="18">
        <v>48041000</v>
      </c>
      <c r="F30" s="18"/>
      <c r="G30" s="18">
        <f t="shared" si="0"/>
        <v>48041000</v>
      </c>
      <c r="H30" s="18"/>
      <c r="I30" s="18">
        <v>13627000</v>
      </c>
      <c r="J30" s="18">
        <v>60620000</v>
      </c>
      <c r="K30" s="18"/>
      <c r="L30" s="18"/>
      <c r="M30" s="18"/>
      <c r="N30" s="19">
        <f t="shared" si="1"/>
        <v>459596000</v>
      </c>
    </row>
    <row r="31" spans="2:14" ht="19.5" customHeight="1" x14ac:dyDescent="0.25">
      <c r="B31" s="17" t="s">
        <v>183</v>
      </c>
      <c r="C31" s="18">
        <v>357116000</v>
      </c>
      <c r="D31" s="18">
        <v>50015000</v>
      </c>
      <c r="E31" s="18">
        <v>80156000</v>
      </c>
      <c r="F31" s="18"/>
      <c r="G31" s="18">
        <f t="shared" si="0"/>
        <v>80156000</v>
      </c>
      <c r="H31" s="18"/>
      <c r="I31" s="18">
        <v>15613000</v>
      </c>
      <c r="J31" s="18">
        <v>59588000</v>
      </c>
      <c r="K31" s="18"/>
      <c r="L31" s="18"/>
      <c r="M31" s="18"/>
      <c r="N31" s="19">
        <f t="shared" si="1"/>
        <v>562488000</v>
      </c>
    </row>
    <row r="32" spans="2:14" ht="19.5" customHeight="1" x14ac:dyDescent="0.25">
      <c r="B32" s="17" t="s">
        <v>184</v>
      </c>
      <c r="C32" s="18">
        <v>240529000</v>
      </c>
      <c r="D32" s="18">
        <v>36143000</v>
      </c>
      <c r="E32" s="18">
        <v>42206000</v>
      </c>
      <c r="F32" s="18"/>
      <c r="G32" s="18">
        <f t="shared" si="0"/>
        <v>42206000</v>
      </c>
      <c r="H32" s="18"/>
      <c r="I32" s="18">
        <v>11391000</v>
      </c>
      <c r="J32" s="18">
        <v>65210000</v>
      </c>
      <c r="K32" s="18"/>
      <c r="L32" s="18"/>
      <c r="M32" s="18"/>
      <c r="N32" s="19">
        <f t="shared" si="1"/>
        <v>395479000</v>
      </c>
    </row>
    <row r="33" spans="2:14" ht="19.5" customHeight="1" x14ac:dyDescent="0.25">
      <c r="B33" s="17" t="s">
        <v>185</v>
      </c>
      <c r="C33" s="18">
        <v>240481000</v>
      </c>
      <c r="D33" s="18">
        <v>34522000</v>
      </c>
      <c r="E33" s="18">
        <v>40905000</v>
      </c>
      <c r="F33" s="18"/>
      <c r="G33" s="18">
        <f t="shared" si="0"/>
        <v>40905000</v>
      </c>
      <c r="H33" s="18"/>
      <c r="I33" s="18">
        <v>10211000</v>
      </c>
      <c r="J33" s="18">
        <v>49950000</v>
      </c>
      <c r="K33" s="18"/>
      <c r="L33" s="18"/>
      <c r="M33" s="18"/>
      <c r="N33" s="19">
        <f t="shared" si="1"/>
        <v>376069000</v>
      </c>
    </row>
    <row r="34" spans="2:14" ht="19.5" customHeight="1" x14ac:dyDescent="0.25">
      <c r="B34" s="17" t="s">
        <v>186</v>
      </c>
      <c r="C34" s="18">
        <v>237327000</v>
      </c>
      <c r="D34" s="18">
        <v>36085000</v>
      </c>
      <c r="E34" s="18">
        <v>42245000</v>
      </c>
      <c r="F34" s="18"/>
      <c r="G34" s="18">
        <f t="shared" si="0"/>
        <v>42245000</v>
      </c>
      <c r="H34" s="18"/>
      <c r="I34" s="18">
        <v>11098000</v>
      </c>
      <c r="J34" s="18">
        <v>42260000</v>
      </c>
      <c r="K34" s="18"/>
      <c r="L34" s="18"/>
      <c r="M34" s="18"/>
      <c r="N34" s="19">
        <f t="shared" si="1"/>
        <v>369015000</v>
      </c>
    </row>
    <row r="35" spans="2:14" ht="19.5" customHeight="1" x14ac:dyDescent="0.25">
      <c r="B35" s="17" t="s">
        <v>211</v>
      </c>
      <c r="C35" s="18">
        <v>226744000</v>
      </c>
      <c r="D35" s="18">
        <v>32285000</v>
      </c>
      <c r="E35" s="18">
        <v>39779000</v>
      </c>
      <c r="F35" s="18"/>
      <c r="G35" s="18">
        <f t="shared" si="0"/>
        <v>39779000</v>
      </c>
      <c r="H35" s="18"/>
      <c r="I35" s="18">
        <v>9157000</v>
      </c>
      <c r="J35" s="18">
        <v>39080000</v>
      </c>
      <c r="K35" s="18"/>
      <c r="L35" s="18"/>
      <c r="M35" s="18"/>
      <c r="N35" s="19">
        <f t="shared" si="1"/>
        <v>347045000</v>
      </c>
    </row>
    <row r="36" spans="2:14" ht="19.5" customHeight="1" x14ac:dyDescent="0.25">
      <c r="B36" s="17" t="s">
        <v>187</v>
      </c>
      <c r="C36" s="18">
        <v>189015000</v>
      </c>
      <c r="D36" s="18">
        <v>28996000</v>
      </c>
      <c r="E36" s="18">
        <v>40213000</v>
      </c>
      <c r="F36" s="18"/>
      <c r="G36" s="18">
        <f t="shared" si="0"/>
        <v>40213000</v>
      </c>
      <c r="H36" s="18"/>
      <c r="I36" s="18">
        <v>10202000</v>
      </c>
      <c r="J36" s="18">
        <v>63030000</v>
      </c>
      <c r="K36" s="18"/>
      <c r="L36" s="18"/>
      <c r="M36" s="18"/>
      <c r="N36" s="19">
        <f t="shared" si="1"/>
        <v>331456000</v>
      </c>
    </row>
    <row r="37" spans="2:14" ht="19.5" customHeight="1" x14ac:dyDescent="0.25">
      <c r="B37" s="17" t="s">
        <v>64</v>
      </c>
      <c r="C37" s="18">
        <v>63023000</v>
      </c>
      <c r="D37" s="18">
        <v>9425000</v>
      </c>
      <c r="E37" s="18">
        <v>11696000</v>
      </c>
      <c r="F37" s="18"/>
      <c r="G37" s="18">
        <f t="shared" si="0"/>
        <v>11696000</v>
      </c>
      <c r="H37" s="18"/>
      <c r="I37" s="18">
        <v>2140000</v>
      </c>
      <c r="J37" s="18">
        <v>20010000</v>
      </c>
      <c r="K37" s="18"/>
      <c r="L37" s="18"/>
      <c r="M37" s="18"/>
      <c r="N37" s="19">
        <f t="shared" si="1"/>
        <v>106294000</v>
      </c>
    </row>
    <row r="38" spans="2:14" ht="19.5" customHeight="1" x14ac:dyDescent="0.25">
      <c r="B38" s="17" t="s">
        <v>188</v>
      </c>
      <c r="C38" s="18">
        <v>62916000</v>
      </c>
      <c r="D38" s="18">
        <v>8937000</v>
      </c>
      <c r="E38" s="18">
        <v>11453000</v>
      </c>
      <c r="F38" s="18"/>
      <c r="G38" s="18">
        <f t="shared" si="0"/>
        <v>11453000</v>
      </c>
      <c r="H38" s="18"/>
      <c r="I38" s="18">
        <v>2008000</v>
      </c>
      <c r="J38" s="18">
        <v>30400000</v>
      </c>
      <c r="K38" s="18"/>
      <c r="L38" s="18"/>
      <c r="M38" s="18"/>
      <c r="N38" s="19">
        <f t="shared" si="1"/>
        <v>115714000</v>
      </c>
    </row>
    <row r="39" spans="2:14" ht="19.5" customHeight="1" x14ac:dyDescent="0.25">
      <c r="B39" s="17" t="s">
        <v>189</v>
      </c>
      <c r="C39" s="18">
        <v>141727000</v>
      </c>
      <c r="D39" s="18">
        <v>21210000</v>
      </c>
      <c r="E39" s="18">
        <v>25655000</v>
      </c>
      <c r="F39" s="18"/>
      <c r="G39" s="18">
        <f t="shared" si="0"/>
        <v>25655000</v>
      </c>
      <c r="H39" s="18"/>
      <c r="I39" s="18">
        <v>6057000</v>
      </c>
      <c r="J39" s="18">
        <v>30010000</v>
      </c>
      <c r="K39" s="18"/>
      <c r="L39" s="18"/>
      <c r="M39" s="18"/>
      <c r="N39" s="19">
        <f t="shared" si="1"/>
        <v>224659000</v>
      </c>
    </row>
    <row r="40" spans="2:14" ht="19.5" customHeight="1" x14ac:dyDescent="0.25">
      <c r="B40" s="17" t="s">
        <v>190</v>
      </c>
      <c r="C40" s="18">
        <v>270797000</v>
      </c>
      <c r="D40" s="18">
        <v>41215000</v>
      </c>
      <c r="E40" s="18">
        <v>46859000</v>
      </c>
      <c r="F40" s="18"/>
      <c r="G40" s="18">
        <f t="shared" si="0"/>
        <v>46859000</v>
      </c>
      <c r="H40" s="18"/>
      <c r="I40" s="18">
        <v>12572000</v>
      </c>
      <c r="J40" s="18">
        <v>45290000</v>
      </c>
      <c r="K40" s="18"/>
      <c r="L40" s="18"/>
      <c r="M40" s="18"/>
      <c r="N40" s="19">
        <f t="shared" si="1"/>
        <v>416733000</v>
      </c>
    </row>
    <row r="41" spans="2:14" ht="19.5" customHeight="1" x14ac:dyDescent="0.25">
      <c r="B41" s="17" t="s">
        <v>191</v>
      </c>
      <c r="C41" s="18">
        <v>200113000</v>
      </c>
      <c r="D41" s="18">
        <v>31456000</v>
      </c>
      <c r="E41" s="18">
        <v>28068000</v>
      </c>
      <c r="F41" s="18"/>
      <c r="G41" s="18">
        <f t="shared" si="0"/>
        <v>28068000</v>
      </c>
      <c r="H41" s="18"/>
      <c r="I41" s="18">
        <v>9753000</v>
      </c>
      <c r="J41" s="18">
        <v>62290000</v>
      </c>
      <c r="K41" s="18"/>
      <c r="L41" s="18"/>
      <c r="M41" s="18"/>
      <c r="N41" s="19">
        <f t="shared" si="1"/>
        <v>331680000</v>
      </c>
    </row>
    <row r="42" spans="2:14" ht="19.5" customHeight="1" x14ac:dyDescent="0.25">
      <c r="B42" s="17" t="s">
        <v>192</v>
      </c>
      <c r="C42" s="18">
        <v>144355000</v>
      </c>
      <c r="D42" s="18">
        <v>22046000</v>
      </c>
      <c r="E42" s="18">
        <v>31235000</v>
      </c>
      <c r="F42" s="18"/>
      <c r="G42" s="18">
        <f t="shared" si="0"/>
        <v>31235000</v>
      </c>
      <c r="H42" s="18"/>
      <c r="I42" s="18">
        <v>7219000</v>
      </c>
      <c r="J42" s="18">
        <v>32972000</v>
      </c>
      <c r="K42" s="18"/>
      <c r="L42" s="18"/>
      <c r="M42" s="18"/>
      <c r="N42" s="19">
        <f t="shared" si="1"/>
        <v>237827000</v>
      </c>
    </row>
    <row r="43" spans="2:14" ht="19.5" customHeight="1" x14ac:dyDescent="0.25">
      <c r="B43" s="17" t="s">
        <v>193</v>
      </c>
      <c r="C43" s="18">
        <v>200458000</v>
      </c>
      <c r="D43" s="18">
        <v>31274000</v>
      </c>
      <c r="E43" s="18">
        <v>31140000</v>
      </c>
      <c r="F43" s="18"/>
      <c r="G43" s="18">
        <f t="shared" si="0"/>
        <v>31140000</v>
      </c>
      <c r="H43" s="18"/>
      <c r="I43" s="18">
        <v>10033000</v>
      </c>
      <c r="J43" s="18">
        <v>67480000</v>
      </c>
      <c r="K43" s="18"/>
      <c r="L43" s="18"/>
      <c r="M43" s="18"/>
      <c r="N43" s="19">
        <f t="shared" si="1"/>
        <v>340385000</v>
      </c>
    </row>
    <row r="44" spans="2:14" ht="19.5" customHeight="1" x14ac:dyDescent="0.25">
      <c r="B44" s="17" t="s">
        <v>194</v>
      </c>
      <c r="C44" s="18">
        <v>222726000</v>
      </c>
      <c r="D44" s="18">
        <v>35694000</v>
      </c>
      <c r="E44" s="18">
        <v>32505000</v>
      </c>
      <c r="F44" s="18"/>
      <c r="G44" s="18">
        <f t="shared" si="0"/>
        <v>32505000</v>
      </c>
      <c r="H44" s="18"/>
      <c r="I44" s="18">
        <v>10886000</v>
      </c>
      <c r="J44" s="18">
        <v>49410000</v>
      </c>
      <c r="K44" s="18"/>
      <c r="L44" s="18"/>
      <c r="M44" s="18"/>
      <c r="N44" s="19">
        <f t="shared" si="1"/>
        <v>351221000</v>
      </c>
    </row>
    <row r="45" spans="2:14" ht="19.5" customHeight="1" x14ac:dyDescent="0.25">
      <c r="B45" s="17" t="s">
        <v>65</v>
      </c>
      <c r="C45" s="18">
        <v>116046000</v>
      </c>
      <c r="D45" s="18">
        <v>17290000</v>
      </c>
      <c r="E45" s="18">
        <v>26273000</v>
      </c>
      <c r="F45" s="18"/>
      <c r="G45" s="18">
        <f t="shared" si="0"/>
        <v>26273000</v>
      </c>
      <c r="H45" s="18"/>
      <c r="I45" s="18">
        <v>5132000</v>
      </c>
      <c r="J45" s="18">
        <v>34400000</v>
      </c>
      <c r="K45" s="18"/>
      <c r="L45" s="18"/>
      <c r="M45" s="18"/>
      <c r="N45" s="19">
        <f t="shared" si="1"/>
        <v>199141000</v>
      </c>
    </row>
    <row r="46" spans="2:14" ht="19.5" customHeight="1" x14ac:dyDescent="0.25">
      <c r="B46" s="17" t="s">
        <v>66</v>
      </c>
      <c r="C46" s="18">
        <v>232344000</v>
      </c>
      <c r="D46" s="18">
        <v>36895000</v>
      </c>
      <c r="E46" s="18">
        <v>52749000</v>
      </c>
      <c r="F46" s="18"/>
      <c r="G46" s="18">
        <f t="shared" si="0"/>
        <v>52749000</v>
      </c>
      <c r="H46" s="18"/>
      <c r="I46" s="18">
        <v>12348000</v>
      </c>
      <c r="J46" s="18">
        <v>55671000</v>
      </c>
      <c r="K46" s="18"/>
      <c r="L46" s="18"/>
      <c r="M46" s="18"/>
      <c r="N46" s="19">
        <f t="shared" si="1"/>
        <v>390007000</v>
      </c>
    </row>
    <row r="47" spans="2:14" ht="19.5" customHeight="1" x14ac:dyDescent="0.25">
      <c r="B47" s="17" t="s">
        <v>195</v>
      </c>
      <c r="C47" s="18">
        <v>224540000</v>
      </c>
      <c r="D47" s="18">
        <v>30990000</v>
      </c>
      <c r="E47" s="18">
        <v>52107000</v>
      </c>
      <c r="F47" s="18"/>
      <c r="G47" s="18">
        <f t="shared" si="0"/>
        <v>52107000</v>
      </c>
      <c r="H47" s="18"/>
      <c r="I47" s="18">
        <v>6953000</v>
      </c>
      <c r="J47" s="18">
        <v>23822000</v>
      </c>
      <c r="K47" s="18"/>
      <c r="L47" s="18"/>
      <c r="M47" s="18"/>
      <c r="N47" s="19">
        <f t="shared" si="1"/>
        <v>338412000</v>
      </c>
    </row>
    <row r="48" spans="2:14" ht="19.5" customHeight="1" x14ac:dyDescent="0.25">
      <c r="B48" s="17" t="s">
        <v>212</v>
      </c>
      <c r="C48" s="18">
        <v>190614000</v>
      </c>
      <c r="D48" s="18">
        <v>29152000</v>
      </c>
      <c r="E48" s="18">
        <v>35485000</v>
      </c>
      <c r="F48" s="18"/>
      <c r="G48" s="18">
        <f t="shared" si="0"/>
        <v>35485000</v>
      </c>
      <c r="H48" s="18"/>
      <c r="I48" s="18">
        <v>9190000</v>
      </c>
      <c r="J48" s="18">
        <v>52490000</v>
      </c>
      <c r="K48" s="18"/>
      <c r="L48" s="18"/>
      <c r="M48" s="18"/>
      <c r="N48" s="19">
        <f t="shared" si="1"/>
        <v>316931000</v>
      </c>
    </row>
    <row r="49" spans="1:14" ht="19.5" customHeight="1" x14ac:dyDescent="0.25">
      <c r="B49" s="17" t="s">
        <v>196</v>
      </c>
      <c r="C49" s="18">
        <v>140624000</v>
      </c>
      <c r="D49" s="18">
        <v>21296000</v>
      </c>
      <c r="E49" s="18">
        <v>25999000</v>
      </c>
      <c r="F49" s="18"/>
      <c r="G49" s="18">
        <f t="shared" si="0"/>
        <v>25999000</v>
      </c>
      <c r="H49" s="18"/>
      <c r="I49" s="18">
        <v>5185000</v>
      </c>
      <c r="J49" s="18">
        <v>28360000</v>
      </c>
      <c r="K49" s="18"/>
      <c r="L49" s="18"/>
      <c r="M49" s="18"/>
      <c r="N49" s="19">
        <f t="shared" si="1"/>
        <v>221464000</v>
      </c>
    </row>
    <row r="50" spans="1:14" ht="19.5" customHeight="1" x14ac:dyDescent="0.25">
      <c r="B50" s="17" t="s">
        <v>197</v>
      </c>
      <c r="C50" s="18">
        <v>116157000</v>
      </c>
      <c r="D50" s="18">
        <v>17618000</v>
      </c>
      <c r="E50" s="18">
        <v>24599000</v>
      </c>
      <c r="F50" s="18"/>
      <c r="G50" s="18">
        <f t="shared" si="0"/>
        <v>24599000</v>
      </c>
      <c r="H50" s="18"/>
      <c r="I50" s="18">
        <v>6719000</v>
      </c>
      <c r="J50" s="18">
        <v>43300000</v>
      </c>
      <c r="K50" s="18"/>
      <c r="L50" s="18"/>
      <c r="M50" s="18"/>
      <c r="N50" s="19">
        <f t="shared" si="1"/>
        <v>208393000</v>
      </c>
    </row>
    <row r="51" spans="1:14" ht="19.5" customHeight="1" x14ac:dyDescent="0.25">
      <c r="B51" s="17" t="s">
        <v>198</v>
      </c>
      <c r="C51" s="18">
        <v>150578000</v>
      </c>
      <c r="D51" s="18">
        <v>22305000</v>
      </c>
      <c r="E51" s="18">
        <v>31282000</v>
      </c>
      <c r="F51" s="18"/>
      <c r="G51" s="18">
        <f t="shared" si="0"/>
        <v>31282000</v>
      </c>
      <c r="H51" s="18"/>
      <c r="I51" s="18">
        <v>6972000</v>
      </c>
      <c r="J51" s="18">
        <v>50890000</v>
      </c>
      <c r="K51" s="18"/>
      <c r="L51" s="18"/>
      <c r="M51" s="18"/>
      <c r="N51" s="19">
        <f t="shared" si="1"/>
        <v>262027000</v>
      </c>
    </row>
    <row r="52" spans="1:14" ht="19.5" customHeight="1" x14ac:dyDescent="0.25">
      <c r="B52" s="17" t="s">
        <v>199</v>
      </c>
      <c r="C52" s="18">
        <v>97704000</v>
      </c>
      <c r="D52" s="18">
        <v>13118000</v>
      </c>
      <c r="E52" s="18">
        <v>27511000</v>
      </c>
      <c r="F52" s="18"/>
      <c r="G52" s="18">
        <f t="shared" si="0"/>
        <v>27511000</v>
      </c>
      <c r="H52" s="18"/>
      <c r="I52" s="18">
        <v>3594000</v>
      </c>
      <c r="J52" s="18">
        <v>36000000</v>
      </c>
      <c r="K52" s="18"/>
      <c r="L52" s="18"/>
      <c r="M52" s="18"/>
      <c r="N52" s="19">
        <f t="shared" si="1"/>
        <v>177927000</v>
      </c>
    </row>
    <row r="53" spans="1:14" ht="19.5" customHeight="1" x14ac:dyDescent="0.25">
      <c r="B53" s="17" t="s">
        <v>67</v>
      </c>
      <c r="C53" s="18">
        <v>170369000</v>
      </c>
      <c r="D53" s="18">
        <v>26510000</v>
      </c>
      <c r="E53" s="18">
        <v>33833000</v>
      </c>
      <c r="F53" s="18"/>
      <c r="G53" s="18">
        <f t="shared" si="0"/>
        <v>33833000</v>
      </c>
      <c r="H53" s="18"/>
      <c r="I53" s="18">
        <v>7582000</v>
      </c>
      <c r="J53" s="18">
        <v>56129000</v>
      </c>
      <c r="K53" s="18"/>
      <c r="L53" s="18"/>
      <c r="M53" s="18"/>
      <c r="N53" s="19">
        <f t="shared" si="1"/>
        <v>294423000</v>
      </c>
    </row>
    <row r="54" spans="1:14" ht="19.5" customHeight="1" x14ac:dyDescent="0.25">
      <c r="B54" s="17" t="s">
        <v>213</v>
      </c>
      <c r="C54" s="18">
        <v>92508000</v>
      </c>
      <c r="D54" s="18">
        <v>14071000</v>
      </c>
      <c r="E54" s="18">
        <v>18796000</v>
      </c>
      <c r="F54" s="18"/>
      <c r="G54" s="18">
        <f t="shared" si="0"/>
        <v>18796000</v>
      </c>
      <c r="H54" s="18"/>
      <c r="I54" s="18">
        <v>3284000</v>
      </c>
      <c r="J54" s="18">
        <v>33000000</v>
      </c>
      <c r="K54" s="18"/>
      <c r="L54" s="18"/>
      <c r="M54" s="18"/>
      <c r="N54" s="19">
        <f t="shared" si="1"/>
        <v>161659000</v>
      </c>
    </row>
    <row r="55" spans="1:14" ht="19.5" customHeight="1" x14ac:dyDescent="0.25">
      <c r="B55" s="17" t="s">
        <v>200</v>
      </c>
      <c r="C55" s="18">
        <v>136638000</v>
      </c>
      <c r="D55" s="18">
        <v>19938000</v>
      </c>
      <c r="E55" s="18">
        <v>33928000</v>
      </c>
      <c r="F55" s="18"/>
      <c r="G55" s="18">
        <f t="shared" si="0"/>
        <v>33928000</v>
      </c>
      <c r="H55" s="18"/>
      <c r="I55" s="18">
        <v>4691000</v>
      </c>
      <c r="J55" s="18">
        <v>35580000</v>
      </c>
      <c r="K55" s="18"/>
      <c r="L55" s="18"/>
      <c r="M55" s="18"/>
      <c r="N55" s="19">
        <f t="shared" si="1"/>
        <v>230775000</v>
      </c>
    </row>
    <row r="56" spans="1:14" ht="19.5" customHeight="1" x14ac:dyDescent="0.25">
      <c r="B56" s="17" t="s">
        <v>68</v>
      </c>
      <c r="C56" s="18">
        <v>145883000</v>
      </c>
      <c r="D56" s="18">
        <v>21982000</v>
      </c>
      <c r="E56" s="18">
        <v>25742000</v>
      </c>
      <c r="F56" s="18"/>
      <c r="G56" s="18">
        <f t="shared" si="0"/>
        <v>25742000</v>
      </c>
      <c r="H56" s="18"/>
      <c r="I56" s="18">
        <v>6671000</v>
      </c>
      <c r="J56" s="18">
        <v>49655000</v>
      </c>
      <c r="K56" s="18"/>
      <c r="L56" s="18"/>
      <c r="M56" s="18"/>
      <c r="N56" s="19">
        <f t="shared" si="1"/>
        <v>249933000</v>
      </c>
    </row>
    <row r="57" spans="1:14" ht="19.5" customHeight="1" x14ac:dyDescent="0.25">
      <c r="B57" s="17" t="s">
        <v>141</v>
      </c>
      <c r="C57" s="18">
        <v>168915000</v>
      </c>
      <c r="D57" s="18">
        <v>26056000</v>
      </c>
      <c r="E57" s="18">
        <v>31707000</v>
      </c>
      <c r="F57" s="18"/>
      <c r="G57" s="18">
        <f t="shared" si="0"/>
        <v>31707000</v>
      </c>
      <c r="H57" s="18"/>
      <c r="I57" s="18">
        <v>5925000</v>
      </c>
      <c r="J57" s="18">
        <v>28174000</v>
      </c>
      <c r="K57" s="18"/>
      <c r="L57" s="18"/>
      <c r="M57" s="18"/>
      <c r="N57" s="19">
        <f t="shared" si="1"/>
        <v>260777000</v>
      </c>
    </row>
    <row r="58" spans="1:14" ht="19.5" customHeight="1" x14ac:dyDescent="0.25">
      <c r="B58" s="17" t="s">
        <v>201</v>
      </c>
      <c r="C58" s="18">
        <v>151686000</v>
      </c>
      <c r="D58" s="18">
        <v>22367000</v>
      </c>
      <c r="E58" s="18">
        <v>25728000</v>
      </c>
      <c r="F58" s="18"/>
      <c r="G58" s="18">
        <f t="shared" si="0"/>
        <v>25728000</v>
      </c>
      <c r="H58" s="18"/>
      <c r="I58" s="18">
        <v>6140000</v>
      </c>
      <c r="J58" s="18">
        <v>43100000</v>
      </c>
      <c r="K58" s="18"/>
      <c r="L58" s="18"/>
      <c r="M58" s="18"/>
      <c r="N58" s="19">
        <f t="shared" si="1"/>
        <v>249021000</v>
      </c>
    </row>
    <row r="59" spans="1:14" ht="19.5" customHeight="1" x14ac:dyDescent="0.25">
      <c r="B59" s="17" t="s">
        <v>202</v>
      </c>
      <c r="C59" s="18">
        <v>141848000</v>
      </c>
      <c r="D59" s="18">
        <v>21473000</v>
      </c>
      <c r="E59" s="18">
        <v>24027000</v>
      </c>
      <c r="F59" s="18"/>
      <c r="G59" s="18">
        <f t="shared" si="0"/>
        <v>24027000</v>
      </c>
      <c r="H59" s="18"/>
      <c r="I59" s="18">
        <v>7205000</v>
      </c>
      <c r="J59" s="18">
        <v>35570000</v>
      </c>
      <c r="K59" s="18"/>
      <c r="L59" s="18"/>
      <c r="M59" s="18"/>
      <c r="N59" s="19">
        <f t="shared" si="1"/>
        <v>230123000</v>
      </c>
    </row>
    <row r="60" spans="1:14" ht="19.5" customHeight="1" x14ac:dyDescent="0.25">
      <c r="B60" s="17" t="s">
        <v>203</v>
      </c>
      <c r="C60" s="18">
        <v>205920000</v>
      </c>
      <c r="D60" s="18">
        <v>33094000</v>
      </c>
      <c r="E60" s="18">
        <v>35846000</v>
      </c>
      <c r="F60" s="18"/>
      <c r="G60" s="18">
        <f t="shared" si="0"/>
        <v>35846000</v>
      </c>
      <c r="H60" s="18"/>
      <c r="I60" s="18">
        <v>10511000</v>
      </c>
      <c r="J60" s="18">
        <v>67610000</v>
      </c>
      <c r="K60" s="18"/>
      <c r="L60" s="18"/>
      <c r="M60" s="18"/>
      <c r="N60" s="19">
        <f t="shared" si="1"/>
        <v>352981000</v>
      </c>
    </row>
    <row r="61" spans="1:14" s="23" customFormat="1" ht="19.5" customHeight="1" x14ac:dyDescent="0.25">
      <c r="A61" s="20"/>
      <c r="B61" s="17" t="s">
        <v>204</v>
      </c>
      <c r="C61" s="21">
        <v>42640000</v>
      </c>
      <c r="D61" s="21">
        <v>6136000</v>
      </c>
      <c r="E61" s="21">
        <v>16036000</v>
      </c>
      <c r="F61" s="21"/>
      <c r="G61" s="21">
        <f t="shared" si="0"/>
        <v>16036000</v>
      </c>
      <c r="H61" s="21"/>
      <c r="I61" s="21">
        <v>2499000</v>
      </c>
      <c r="J61" s="21">
        <v>24500000</v>
      </c>
      <c r="K61" s="21"/>
      <c r="L61" s="21"/>
      <c r="M61" s="22"/>
      <c r="N61" s="19">
        <f t="shared" si="1"/>
        <v>91811000</v>
      </c>
    </row>
    <row r="62" spans="1:14" ht="19.5" customHeight="1" x14ac:dyDescent="0.25">
      <c r="B62" s="17" t="s">
        <v>69</v>
      </c>
      <c r="C62" s="24">
        <v>76816000</v>
      </c>
      <c r="D62" s="24">
        <v>10792000</v>
      </c>
      <c r="E62" s="24">
        <v>17706000</v>
      </c>
      <c r="F62" s="24"/>
      <c r="G62" s="24">
        <f t="shared" si="0"/>
        <v>17706000</v>
      </c>
      <c r="H62" s="24"/>
      <c r="I62" s="24">
        <v>2551000</v>
      </c>
      <c r="J62" s="24">
        <v>51405000</v>
      </c>
      <c r="K62" s="24"/>
      <c r="L62" s="24"/>
      <c r="M62" s="24"/>
      <c r="N62" s="19">
        <f t="shared" si="1"/>
        <v>159270000</v>
      </c>
    </row>
    <row r="63" spans="1:14" ht="19.5" customHeight="1" x14ac:dyDescent="0.25">
      <c r="B63" s="17" t="s">
        <v>70</v>
      </c>
      <c r="C63" s="24">
        <v>83549000</v>
      </c>
      <c r="D63" s="24">
        <v>11039000</v>
      </c>
      <c r="E63" s="24">
        <v>17418000</v>
      </c>
      <c r="F63" s="24"/>
      <c r="G63" s="24">
        <f t="shared" si="0"/>
        <v>17418000</v>
      </c>
      <c r="H63" s="24"/>
      <c r="I63" s="24">
        <v>2796000</v>
      </c>
      <c r="J63" s="24">
        <v>31110000</v>
      </c>
      <c r="K63" s="24"/>
      <c r="L63" s="24"/>
      <c r="M63" s="24"/>
      <c r="N63" s="19">
        <f t="shared" si="1"/>
        <v>145912000</v>
      </c>
    </row>
    <row r="64" spans="1:14" ht="19.5" customHeight="1" x14ac:dyDescent="0.25">
      <c r="B64" s="17" t="s">
        <v>71</v>
      </c>
      <c r="C64" s="24">
        <v>115191000</v>
      </c>
      <c r="D64" s="24">
        <v>16717000</v>
      </c>
      <c r="E64" s="24">
        <v>19819000</v>
      </c>
      <c r="F64" s="24"/>
      <c r="G64" s="24">
        <f t="shared" si="0"/>
        <v>19819000</v>
      </c>
      <c r="H64" s="24"/>
      <c r="I64" s="24">
        <v>5397000</v>
      </c>
      <c r="J64" s="24">
        <v>50780000</v>
      </c>
      <c r="K64" s="24"/>
      <c r="L64" s="24"/>
      <c r="M64" s="24"/>
      <c r="N64" s="19">
        <f t="shared" si="1"/>
        <v>207904000</v>
      </c>
    </row>
    <row r="65" spans="2:14" ht="19.5" customHeight="1" x14ac:dyDescent="0.25">
      <c r="B65" s="17" t="s">
        <v>72</v>
      </c>
      <c r="C65" s="24">
        <v>84633000</v>
      </c>
      <c r="D65" s="24">
        <v>11278000</v>
      </c>
      <c r="E65" s="24">
        <v>23325000</v>
      </c>
      <c r="F65" s="24"/>
      <c r="G65" s="24">
        <f t="shared" si="0"/>
        <v>23325000</v>
      </c>
      <c r="H65" s="24"/>
      <c r="I65" s="24">
        <v>2620000</v>
      </c>
      <c r="J65" s="24">
        <v>23500000</v>
      </c>
      <c r="K65" s="24"/>
      <c r="L65" s="24"/>
      <c r="M65" s="24"/>
      <c r="N65" s="19">
        <f t="shared" si="1"/>
        <v>145356000</v>
      </c>
    </row>
    <row r="66" spans="2:14" ht="19.5" customHeight="1" x14ac:dyDescent="0.25">
      <c r="B66" s="17" t="s">
        <v>73</v>
      </c>
      <c r="C66" s="24">
        <v>74168000</v>
      </c>
      <c r="D66" s="24">
        <v>10006000</v>
      </c>
      <c r="E66" s="24">
        <v>17835000</v>
      </c>
      <c r="F66" s="24"/>
      <c r="G66" s="24">
        <f t="shared" si="0"/>
        <v>17835000</v>
      </c>
      <c r="H66" s="24"/>
      <c r="I66" s="24">
        <v>2045000</v>
      </c>
      <c r="J66" s="24">
        <v>28080000</v>
      </c>
      <c r="K66" s="24"/>
      <c r="L66" s="24"/>
      <c r="M66" s="24"/>
      <c r="N66" s="19">
        <f t="shared" si="1"/>
        <v>132134000</v>
      </c>
    </row>
    <row r="67" spans="2:14" ht="19.5" customHeight="1" x14ac:dyDescent="0.25">
      <c r="B67" s="17" t="s">
        <v>142</v>
      </c>
      <c r="C67" s="24">
        <v>96038000</v>
      </c>
      <c r="D67" s="24">
        <v>13126000</v>
      </c>
      <c r="E67" s="24">
        <v>20731000</v>
      </c>
      <c r="F67" s="24"/>
      <c r="G67" s="24">
        <f t="shared" si="0"/>
        <v>20731000</v>
      </c>
      <c r="H67" s="24"/>
      <c r="I67" s="24">
        <v>3210000</v>
      </c>
      <c r="J67" s="24">
        <v>39502000</v>
      </c>
      <c r="K67" s="24"/>
      <c r="L67" s="24"/>
      <c r="M67" s="24"/>
      <c r="N67" s="19">
        <f t="shared" si="1"/>
        <v>172607000</v>
      </c>
    </row>
    <row r="68" spans="2:14" ht="19.5" customHeight="1" x14ac:dyDescent="0.25">
      <c r="B68" s="17" t="s">
        <v>74</v>
      </c>
      <c r="C68" s="24">
        <v>108268000</v>
      </c>
      <c r="D68" s="24">
        <v>15838000</v>
      </c>
      <c r="E68" s="24">
        <v>23501000</v>
      </c>
      <c r="F68" s="24"/>
      <c r="G68" s="24">
        <f t="shared" si="0"/>
        <v>23501000</v>
      </c>
      <c r="H68" s="24"/>
      <c r="I68" s="24">
        <v>4992000</v>
      </c>
      <c r="J68" s="24">
        <v>32202000</v>
      </c>
      <c r="K68" s="24"/>
      <c r="L68" s="24"/>
      <c r="M68" s="24"/>
      <c r="N68" s="19">
        <f t="shared" si="1"/>
        <v>184801000</v>
      </c>
    </row>
    <row r="69" spans="2:14" ht="19.5" customHeight="1" x14ac:dyDescent="0.25">
      <c r="B69" s="17" t="s">
        <v>75</v>
      </c>
      <c r="C69" s="24">
        <v>92740000</v>
      </c>
      <c r="D69" s="24">
        <v>11642000</v>
      </c>
      <c r="E69" s="24">
        <v>17282000</v>
      </c>
      <c r="F69" s="24"/>
      <c r="G69" s="24">
        <f t="shared" si="0"/>
        <v>17282000</v>
      </c>
      <c r="H69" s="24"/>
      <c r="I69" s="24">
        <v>2760000</v>
      </c>
      <c r="J69" s="24">
        <v>26000000</v>
      </c>
      <c r="K69" s="24"/>
      <c r="L69" s="24"/>
      <c r="M69" s="24"/>
      <c r="N69" s="19">
        <f t="shared" si="1"/>
        <v>150424000</v>
      </c>
    </row>
    <row r="70" spans="2:14" ht="19.5" customHeight="1" x14ac:dyDescent="0.25">
      <c r="B70" s="17" t="s">
        <v>76</v>
      </c>
      <c r="C70" s="24">
        <v>78063000</v>
      </c>
      <c r="D70" s="24">
        <v>10318000</v>
      </c>
      <c r="E70" s="24">
        <v>14683000</v>
      </c>
      <c r="F70" s="24"/>
      <c r="G70" s="24">
        <f t="shared" si="0"/>
        <v>14683000</v>
      </c>
      <c r="H70" s="24"/>
      <c r="I70" s="24">
        <v>2411000</v>
      </c>
      <c r="J70" s="24">
        <v>24002000</v>
      </c>
      <c r="K70" s="24"/>
      <c r="L70" s="24"/>
      <c r="M70" s="24"/>
      <c r="N70" s="19">
        <f t="shared" si="1"/>
        <v>129477000</v>
      </c>
    </row>
    <row r="71" spans="2:14" ht="19.5" customHeight="1" x14ac:dyDescent="0.25">
      <c r="B71" s="17" t="s">
        <v>77</v>
      </c>
      <c r="C71" s="24">
        <v>90621000</v>
      </c>
      <c r="D71" s="24">
        <v>12553000</v>
      </c>
      <c r="E71" s="24">
        <v>22155000</v>
      </c>
      <c r="F71" s="24"/>
      <c r="G71" s="24">
        <f t="shared" si="0"/>
        <v>22155000</v>
      </c>
      <c r="H71" s="24"/>
      <c r="I71" s="24">
        <v>2915000</v>
      </c>
      <c r="J71" s="24">
        <v>31500000</v>
      </c>
      <c r="K71" s="24"/>
      <c r="L71" s="24"/>
      <c r="M71" s="24"/>
      <c r="N71" s="19">
        <f t="shared" si="1"/>
        <v>159744000</v>
      </c>
    </row>
    <row r="72" spans="2:14" ht="19.5" customHeight="1" x14ac:dyDescent="0.25">
      <c r="B72" s="17" t="s">
        <v>78</v>
      </c>
      <c r="C72" s="24">
        <v>68735000</v>
      </c>
      <c r="D72" s="24">
        <v>9499000</v>
      </c>
      <c r="E72" s="24">
        <v>14259000</v>
      </c>
      <c r="F72" s="24"/>
      <c r="G72" s="24">
        <f t="shared" si="0"/>
        <v>14259000</v>
      </c>
      <c r="H72" s="24"/>
      <c r="I72" s="24">
        <v>2224000</v>
      </c>
      <c r="J72" s="24">
        <v>37000000</v>
      </c>
      <c r="K72" s="24"/>
      <c r="L72" s="24"/>
      <c r="M72" s="24"/>
      <c r="N72" s="19">
        <f t="shared" si="1"/>
        <v>131717000</v>
      </c>
    </row>
    <row r="73" spans="2:14" ht="19.5" customHeight="1" x14ac:dyDescent="0.25">
      <c r="B73" s="17" t="s">
        <v>79</v>
      </c>
      <c r="C73" s="24">
        <v>75810000</v>
      </c>
      <c r="D73" s="24">
        <v>10444000</v>
      </c>
      <c r="E73" s="24">
        <v>17640000</v>
      </c>
      <c r="F73" s="24"/>
      <c r="G73" s="24">
        <f t="shared" ref="G73:G143" si="2">E73+F73</f>
        <v>17640000</v>
      </c>
      <c r="H73" s="24"/>
      <c r="I73" s="24">
        <v>3258000</v>
      </c>
      <c r="J73" s="24">
        <v>49002000</v>
      </c>
      <c r="K73" s="24"/>
      <c r="L73" s="24"/>
      <c r="M73" s="24"/>
      <c r="N73" s="19">
        <f t="shared" ref="N73:N153" si="3">SUM(C73,D73,G73,H73,I73,J73,K73,L73,M73)</f>
        <v>156154000</v>
      </c>
    </row>
    <row r="74" spans="2:14" ht="19.5" customHeight="1" x14ac:dyDescent="0.25">
      <c r="B74" s="17" t="s">
        <v>80</v>
      </c>
      <c r="C74" s="24">
        <v>93486000</v>
      </c>
      <c r="D74" s="24">
        <v>12523000</v>
      </c>
      <c r="E74" s="24">
        <v>17626000</v>
      </c>
      <c r="F74" s="24"/>
      <c r="G74" s="24">
        <f t="shared" si="2"/>
        <v>17626000</v>
      </c>
      <c r="H74" s="24"/>
      <c r="I74" s="24">
        <v>2964000</v>
      </c>
      <c r="J74" s="24">
        <v>24502000</v>
      </c>
      <c r="K74" s="24"/>
      <c r="L74" s="24"/>
      <c r="M74" s="24"/>
      <c r="N74" s="19">
        <f t="shared" si="3"/>
        <v>151101000</v>
      </c>
    </row>
    <row r="75" spans="2:14" ht="19.5" customHeight="1" x14ac:dyDescent="0.25">
      <c r="B75" s="17" t="s">
        <v>81</v>
      </c>
      <c r="C75" s="24">
        <v>73865000</v>
      </c>
      <c r="D75" s="24">
        <v>10278000</v>
      </c>
      <c r="E75" s="24">
        <v>15986000</v>
      </c>
      <c r="F75" s="24"/>
      <c r="G75" s="24">
        <f t="shared" si="2"/>
        <v>15986000</v>
      </c>
      <c r="H75" s="24"/>
      <c r="I75" s="24">
        <v>2506000</v>
      </c>
      <c r="J75" s="24">
        <v>30022000</v>
      </c>
      <c r="K75" s="24"/>
      <c r="L75" s="24"/>
      <c r="M75" s="24"/>
      <c r="N75" s="19">
        <f t="shared" si="3"/>
        <v>132657000</v>
      </c>
    </row>
    <row r="76" spans="2:14" ht="19.5" customHeight="1" x14ac:dyDescent="0.25">
      <c r="B76" s="17" t="s">
        <v>82</v>
      </c>
      <c r="C76" s="24">
        <v>54457000</v>
      </c>
      <c r="D76" s="24">
        <v>7605000</v>
      </c>
      <c r="E76" s="24">
        <v>13234000</v>
      </c>
      <c r="F76" s="24"/>
      <c r="G76" s="24">
        <f t="shared" si="2"/>
        <v>13234000</v>
      </c>
      <c r="H76" s="24"/>
      <c r="I76" s="24">
        <v>1839000</v>
      </c>
      <c r="J76" s="24">
        <v>23002000</v>
      </c>
      <c r="K76" s="24"/>
      <c r="L76" s="24"/>
      <c r="M76" s="24"/>
      <c r="N76" s="19">
        <f t="shared" si="3"/>
        <v>100137000</v>
      </c>
    </row>
    <row r="77" spans="2:14" ht="19.5" customHeight="1" x14ac:dyDescent="0.25">
      <c r="B77" s="17" t="s">
        <v>83</v>
      </c>
      <c r="C77" s="24">
        <v>44618000</v>
      </c>
      <c r="D77" s="24">
        <v>5600000</v>
      </c>
      <c r="E77" s="24">
        <v>12330000</v>
      </c>
      <c r="F77" s="24"/>
      <c r="G77" s="24">
        <f t="shared" si="2"/>
        <v>12330000</v>
      </c>
      <c r="H77" s="24"/>
      <c r="I77" s="24">
        <v>1402000</v>
      </c>
      <c r="J77" s="24">
        <v>30000000</v>
      </c>
      <c r="K77" s="24"/>
      <c r="L77" s="24"/>
      <c r="M77" s="24"/>
      <c r="N77" s="19">
        <f t="shared" si="3"/>
        <v>93950000</v>
      </c>
    </row>
    <row r="78" spans="2:14" ht="19.5" customHeight="1" x14ac:dyDescent="0.25">
      <c r="B78" s="17" t="s">
        <v>84</v>
      </c>
      <c r="C78" s="24">
        <v>46057000</v>
      </c>
      <c r="D78" s="24">
        <v>5089000</v>
      </c>
      <c r="E78" s="24">
        <v>14887000</v>
      </c>
      <c r="F78" s="24"/>
      <c r="G78" s="24">
        <f t="shared" si="2"/>
        <v>14887000</v>
      </c>
      <c r="H78" s="24"/>
      <c r="I78" s="24">
        <v>1209000</v>
      </c>
      <c r="J78" s="24">
        <v>20002000</v>
      </c>
      <c r="K78" s="24"/>
      <c r="L78" s="24"/>
      <c r="M78" s="24"/>
      <c r="N78" s="19">
        <f t="shared" si="3"/>
        <v>87244000</v>
      </c>
    </row>
    <row r="79" spans="2:14" ht="19.5" customHeight="1" x14ac:dyDescent="0.25">
      <c r="B79" s="17" t="s">
        <v>85</v>
      </c>
      <c r="C79" s="24">
        <v>47469000</v>
      </c>
      <c r="D79" s="24">
        <v>6662000</v>
      </c>
      <c r="E79" s="24">
        <v>10672000</v>
      </c>
      <c r="F79" s="24"/>
      <c r="G79" s="24">
        <f t="shared" si="2"/>
        <v>10672000</v>
      </c>
      <c r="H79" s="24"/>
      <c r="I79" s="24">
        <v>1561000</v>
      </c>
      <c r="J79" s="24">
        <v>33000000</v>
      </c>
      <c r="K79" s="24"/>
      <c r="L79" s="24"/>
      <c r="M79" s="24"/>
      <c r="N79" s="19">
        <f t="shared" si="3"/>
        <v>99364000</v>
      </c>
    </row>
    <row r="80" spans="2:14" ht="19.5" customHeight="1" x14ac:dyDescent="0.25">
      <c r="B80" s="17" t="s">
        <v>86</v>
      </c>
      <c r="C80" s="24">
        <v>53795000</v>
      </c>
      <c r="D80" s="24">
        <v>6351000</v>
      </c>
      <c r="E80" s="24">
        <v>12846000</v>
      </c>
      <c r="F80" s="24"/>
      <c r="G80" s="24">
        <f t="shared" si="2"/>
        <v>12846000</v>
      </c>
      <c r="H80" s="24"/>
      <c r="I80" s="24">
        <v>1515000</v>
      </c>
      <c r="J80" s="24">
        <v>22502000</v>
      </c>
      <c r="K80" s="24"/>
      <c r="L80" s="24"/>
      <c r="M80" s="24"/>
      <c r="N80" s="19">
        <f t="shared" si="3"/>
        <v>97009000</v>
      </c>
    </row>
    <row r="81" spans="2:14" ht="19.5" customHeight="1" x14ac:dyDescent="0.25">
      <c r="B81" s="17" t="s">
        <v>158</v>
      </c>
      <c r="C81" s="24">
        <v>61488000</v>
      </c>
      <c r="D81" s="24">
        <v>8104000</v>
      </c>
      <c r="E81" s="24">
        <v>11215000</v>
      </c>
      <c r="F81" s="24"/>
      <c r="G81" s="24">
        <f t="shared" si="2"/>
        <v>11215000</v>
      </c>
      <c r="H81" s="24"/>
      <c r="I81" s="24">
        <v>1919000</v>
      </c>
      <c r="J81" s="24">
        <v>18500000</v>
      </c>
      <c r="K81" s="24"/>
      <c r="L81" s="24"/>
      <c r="M81" s="24"/>
      <c r="N81" s="19">
        <f t="shared" si="3"/>
        <v>101226000</v>
      </c>
    </row>
    <row r="82" spans="2:14" ht="19.5" customHeight="1" x14ac:dyDescent="0.25">
      <c r="B82" s="17" t="s">
        <v>87</v>
      </c>
      <c r="C82" s="24">
        <v>116532000</v>
      </c>
      <c r="D82" s="24">
        <v>14252000</v>
      </c>
      <c r="E82" s="24">
        <v>24056000</v>
      </c>
      <c r="F82" s="24"/>
      <c r="G82" s="24">
        <f t="shared" si="2"/>
        <v>24056000</v>
      </c>
      <c r="H82" s="24"/>
      <c r="I82" s="24">
        <v>3172000</v>
      </c>
      <c r="J82" s="24">
        <v>38000000</v>
      </c>
      <c r="K82" s="24"/>
      <c r="L82" s="24"/>
      <c r="M82" s="24"/>
      <c r="N82" s="19">
        <f t="shared" si="3"/>
        <v>196012000</v>
      </c>
    </row>
    <row r="83" spans="2:14" ht="19.5" customHeight="1" thickBot="1" x14ac:dyDescent="0.3">
      <c r="B83" s="63" t="s">
        <v>88</v>
      </c>
      <c r="C83" s="64">
        <v>34451000</v>
      </c>
      <c r="D83" s="64">
        <v>4297000</v>
      </c>
      <c r="E83" s="64">
        <v>11897000</v>
      </c>
      <c r="F83" s="64"/>
      <c r="G83" s="64">
        <f t="shared" si="2"/>
        <v>11897000</v>
      </c>
      <c r="H83" s="64"/>
      <c r="I83" s="64">
        <v>1064000</v>
      </c>
      <c r="J83" s="64">
        <v>25010000</v>
      </c>
      <c r="K83" s="64"/>
      <c r="L83" s="64"/>
      <c r="M83" s="64"/>
      <c r="N83" s="65">
        <f t="shared" si="3"/>
        <v>76719000</v>
      </c>
    </row>
    <row r="84" spans="2:14" ht="19.5" customHeight="1" x14ac:dyDescent="0.25">
      <c r="B84" s="51" t="s">
        <v>89</v>
      </c>
      <c r="C84" s="62">
        <v>59907000</v>
      </c>
      <c r="D84" s="62">
        <v>8188000</v>
      </c>
      <c r="E84" s="62">
        <v>17971000</v>
      </c>
      <c r="F84" s="62"/>
      <c r="G84" s="62">
        <f t="shared" si="2"/>
        <v>17971000</v>
      </c>
      <c r="H84" s="62"/>
      <c r="I84" s="62">
        <v>1952000</v>
      </c>
      <c r="J84" s="62">
        <v>28500000</v>
      </c>
      <c r="K84" s="62"/>
      <c r="L84" s="62"/>
      <c r="M84" s="62"/>
      <c r="N84" s="53">
        <f t="shared" si="3"/>
        <v>116518000</v>
      </c>
    </row>
    <row r="85" spans="2:14" ht="19.5" customHeight="1" x14ac:dyDescent="0.25">
      <c r="B85" s="17" t="s">
        <v>90</v>
      </c>
      <c r="C85" s="24">
        <v>47277000</v>
      </c>
      <c r="D85" s="24">
        <v>5876000</v>
      </c>
      <c r="E85" s="24">
        <v>11484000</v>
      </c>
      <c r="F85" s="24"/>
      <c r="G85" s="24">
        <f t="shared" si="2"/>
        <v>11484000</v>
      </c>
      <c r="H85" s="24"/>
      <c r="I85" s="24">
        <v>1420000</v>
      </c>
      <c r="J85" s="24">
        <v>24500000</v>
      </c>
      <c r="K85" s="24"/>
      <c r="L85" s="24"/>
      <c r="M85" s="24"/>
      <c r="N85" s="19">
        <f t="shared" si="3"/>
        <v>90557000</v>
      </c>
    </row>
    <row r="86" spans="2:14" ht="19.5" customHeight="1" x14ac:dyDescent="0.25">
      <c r="B86" s="17" t="s">
        <v>143</v>
      </c>
      <c r="C86" s="24">
        <v>52887000</v>
      </c>
      <c r="D86" s="24">
        <v>7040000</v>
      </c>
      <c r="E86" s="24">
        <v>14308000</v>
      </c>
      <c r="F86" s="24"/>
      <c r="G86" s="24">
        <f t="shared" si="2"/>
        <v>14308000</v>
      </c>
      <c r="H86" s="24"/>
      <c r="I86" s="24">
        <v>1671000</v>
      </c>
      <c r="J86" s="24">
        <v>32479000</v>
      </c>
      <c r="K86" s="24"/>
      <c r="L86" s="24"/>
      <c r="M86" s="24"/>
      <c r="N86" s="19">
        <f t="shared" si="3"/>
        <v>108385000</v>
      </c>
    </row>
    <row r="87" spans="2:14" ht="19.5" customHeight="1" x14ac:dyDescent="0.25">
      <c r="B87" s="17" t="s">
        <v>91</v>
      </c>
      <c r="C87" s="24">
        <v>43460000</v>
      </c>
      <c r="D87" s="24">
        <v>5051000</v>
      </c>
      <c r="E87" s="24">
        <v>13885000</v>
      </c>
      <c r="F87" s="24"/>
      <c r="G87" s="24">
        <f t="shared" si="2"/>
        <v>13885000</v>
      </c>
      <c r="H87" s="24"/>
      <c r="I87" s="24">
        <v>1332000</v>
      </c>
      <c r="J87" s="24">
        <v>26000000</v>
      </c>
      <c r="K87" s="24"/>
      <c r="L87" s="24"/>
      <c r="M87" s="24"/>
      <c r="N87" s="19">
        <f t="shared" si="3"/>
        <v>89728000</v>
      </c>
    </row>
    <row r="88" spans="2:14" ht="19.5" customHeight="1" x14ac:dyDescent="0.25">
      <c r="B88" s="17" t="s">
        <v>92</v>
      </c>
      <c r="C88" s="24">
        <v>62904000</v>
      </c>
      <c r="D88" s="24">
        <v>8042000</v>
      </c>
      <c r="E88" s="24">
        <v>16437000</v>
      </c>
      <c r="F88" s="24"/>
      <c r="G88" s="24">
        <f t="shared" si="2"/>
        <v>16437000</v>
      </c>
      <c r="H88" s="24"/>
      <c r="I88" s="24">
        <v>1919000</v>
      </c>
      <c r="J88" s="24">
        <v>27000000</v>
      </c>
      <c r="K88" s="24"/>
      <c r="L88" s="24"/>
      <c r="M88" s="24"/>
      <c r="N88" s="19">
        <f t="shared" si="3"/>
        <v>116302000</v>
      </c>
    </row>
    <row r="89" spans="2:14" ht="19.5" customHeight="1" x14ac:dyDescent="0.25">
      <c r="B89" s="17" t="s">
        <v>93</v>
      </c>
      <c r="C89" s="24">
        <v>43025000</v>
      </c>
      <c r="D89" s="24">
        <v>5910000</v>
      </c>
      <c r="E89" s="24">
        <v>11668000</v>
      </c>
      <c r="F89" s="24"/>
      <c r="G89" s="24">
        <f t="shared" si="2"/>
        <v>11668000</v>
      </c>
      <c r="H89" s="24"/>
      <c r="I89" s="24">
        <v>1470000</v>
      </c>
      <c r="J89" s="24">
        <v>23502000</v>
      </c>
      <c r="K89" s="24"/>
      <c r="L89" s="24"/>
      <c r="M89" s="24"/>
      <c r="N89" s="19">
        <f t="shared" si="3"/>
        <v>85575000</v>
      </c>
    </row>
    <row r="90" spans="2:14" ht="19.5" customHeight="1" x14ac:dyDescent="0.25">
      <c r="B90" s="17" t="s">
        <v>94</v>
      </c>
      <c r="C90" s="24">
        <v>62686000</v>
      </c>
      <c r="D90" s="24">
        <v>7381000</v>
      </c>
      <c r="E90" s="24">
        <v>11659000</v>
      </c>
      <c r="F90" s="24"/>
      <c r="G90" s="24">
        <f t="shared" si="2"/>
        <v>11659000</v>
      </c>
      <c r="H90" s="24"/>
      <c r="I90" s="24">
        <v>1645000</v>
      </c>
      <c r="J90" s="24">
        <v>26500000</v>
      </c>
      <c r="K90" s="24"/>
      <c r="L90" s="24"/>
      <c r="M90" s="24"/>
      <c r="N90" s="19">
        <f t="shared" si="3"/>
        <v>109871000</v>
      </c>
    </row>
    <row r="91" spans="2:14" ht="19.5" customHeight="1" x14ac:dyDescent="0.25">
      <c r="B91" s="17" t="s">
        <v>95</v>
      </c>
      <c r="C91" s="24">
        <v>53132000</v>
      </c>
      <c r="D91" s="24">
        <v>6118000</v>
      </c>
      <c r="E91" s="24">
        <v>13392000</v>
      </c>
      <c r="F91" s="24"/>
      <c r="G91" s="24">
        <f t="shared" si="2"/>
        <v>13392000</v>
      </c>
      <c r="H91" s="24"/>
      <c r="I91" s="24">
        <v>1393000</v>
      </c>
      <c r="J91" s="24">
        <v>30010000</v>
      </c>
      <c r="K91" s="24"/>
      <c r="L91" s="24"/>
      <c r="M91" s="24"/>
      <c r="N91" s="19">
        <f t="shared" si="3"/>
        <v>104045000</v>
      </c>
    </row>
    <row r="92" spans="2:14" ht="19.5" customHeight="1" x14ac:dyDescent="0.25">
      <c r="B92" s="17" t="s">
        <v>96</v>
      </c>
      <c r="C92" s="24">
        <v>53415000</v>
      </c>
      <c r="D92" s="24">
        <v>6999000</v>
      </c>
      <c r="E92" s="24">
        <v>12470000</v>
      </c>
      <c r="F92" s="24"/>
      <c r="G92" s="24">
        <f t="shared" si="2"/>
        <v>12470000</v>
      </c>
      <c r="H92" s="24"/>
      <c r="I92" s="24">
        <v>1399000</v>
      </c>
      <c r="J92" s="24">
        <v>29002000</v>
      </c>
      <c r="K92" s="24"/>
      <c r="L92" s="24"/>
      <c r="M92" s="24"/>
      <c r="N92" s="19">
        <f t="shared" si="3"/>
        <v>103285000</v>
      </c>
    </row>
    <row r="93" spans="2:14" ht="19.5" customHeight="1" x14ac:dyDescent="0.25">
      <c r="B93" s="17" t="s">
        <v>97</v>
      </c>
      <c r="C93" s="24">
        <v>52198000</v>
      </c>
      <c r="D93" s="24">
        <v>5921000</v>
      </c>
      <c r="E93" s="24">
        <v>13543000</v>
      </c>
      <c r="F93" s="24"/>
      <c r="G93" s="24">
        <f t="shared" si="2"/>
        <v>13543000</v>
      </c>
      <c r="H93" s="24"/>
      <c r="I93" s="24">
        <v>1390000</v>
      </c>
      <c r="J93" s="24">
        <v>24500000</v>
      </c>
      <c r="K93" s="24"/>
      <c r="L93" s="24"/>
      <c r="M93" s="24"/>
      <c r="N93" s="19">
        <f t="shared" si="3"/>
        <v>97552000</v>
      </c>
    </row>
    <row r="94" spans="2:14" ht="19.5" customHeight="1" x14ac:dyDescent="0.25">
      <c r="B94" s="17" t="s">
        <v>98</v>
      </c>
      <c r="C94" s="24">
        <v>31807000</v>
      </c>
      <c r="D94" s="24">
        <v>3733000</v>
      </c>
      <c r="E94" s="24">
        <v>10528000</v>
      </c>
      <c r="F94" s="24"/>
      <c r="G94" s="24">
        <f t="shared" si="2"/>
        <v>10528000</v>
      </c>
      <c r="H94" s="24"/>
      <c r="I94" s="24">
        <v>954000</v>
      </c>
      <c r="J94" s="24">
        <v>30500000</v>
      </c>
      <c r="K94" s="24"/>
      <c r="L94" s="24"/>
      <c r="M94" s="24"/>
      <c r="N94" s="19">
        <f t="shared" si="3"/>
        <v>77522000</v>
      </c>
    </row>
    <row r="95" spans="2:14" ht="19.5" customHeight="1" x14ac:dyDescent="0.25">
      <c r="B95" s="17" t="s">
        <v>99</v>
      </c>
      <c r="C95" s="24">
        <v>53444000</v>
      </c>
      <c r="D95" s="24">
        <v>6657000</v>
      </c>
      <c r="E95" s="24">
        <v>10367000</v>
      </c>
      <c r="F95" s="24"/>
      <c r="G95" s="24">
        <f t="shared" si="2"/>
        <v>10367000</v>
      </c>
      <c r="H95" s="24"/>
      <c r="I95" s="24">
        <v>1563000</v>
      </c>
      <c r="J95" s="24">
        <v>27000000</v>
      </c>
      <c r="K95" s="24"/>
      <c r="L95" s="24"/>
      <c r="M95" s="24"/>
      <c r="N95" s="19">
        <f t="shared" si="3"/>
        <v>99031000</v>
      </c>
    </row>
    <row r="96" spans="2:14" ht="19.5" customHeight="1" x14ac:dyDescent="0.25">
      <c r="B96" s="17" t="s">
        <v>100</v>
      </c>
      <c r="C96" s="24">
        <v>38485000</v>
      </c>
      <c r="D96" s="24">
        <v>4316000</v>
      </c>
      <c r="E96" s="24">
        <v>10945000</v>
      </c>
      <c r="F96" s="24"/>
      <c r="G96" s="24">
        <f t="shared" si="2"/>
        <v>10945000</v>
      </c>
      <c r="H96" s="24"/>
      <c r="I96" s="24">
        <v>1123000</v>
      </c>
      <c r="J96" s="24">
        <v>29000000</v>
      </c>
      <c r="K96" s="24"/>
      <c r="L96" s="24"/>
      <c r="M96" s="24"/>
      <c r="N96" s="19">
        <f t="shared" si="3"/>
        <v>83869000</v>
      </c>
    </row>
    <row r="97" spans="2:14" ht="19.5" customHeight="1" x14ac:dyDescent="0.25">
      <c r="B97" s="17" t="s">
        <v>101</v>
      </c>
      <c r="C97" s="24">
        <v>61202000</v>
      </c>
      <c r="D97" s="24">
        <v>7269000</v>
      </c>
      <c r="E97" s="24">
        <v>17388000</v>
      </c>
      <c r="F97" s="24"/>
      <c r="G97" s="24">
        <f t="shared" si="2"/>
        <v>17388000</v>
      </c>
      <c r="H97" s="24"/>
      <c r="I97" s="24">
        <v>1709000</v>
      </c>
      <c r="J97" s="24">
        <v>15250000</v>
      </c>
      <c r="K97" s="24"/>
      <c r="L97" s="24"/>
      <c r="M97" s="24"/>
      <c r="N97" s="19">
        <f t="shared" si="3"/>
        <v>102818000</v>
      </c>
    </row>
    <row r="98" spans="2:14" ht="19.5" customHeight="1" x14ac:dyDescent="0.25">
      <c r="B98" s="17" t="s">
        <v>102</v>
      </c>
      <c r="C98" s="24">
        <v>25178000</v>
      </c>
      <c r="D98" s="24">
        <v>3035000</v>
      </c>
      <c r="E98" s="24">
        <v>9743000</v>
      </c>
      <c r="F98" s="24"/>
      <c r="G98" s="24">
        <f t="shared" si="2"/>
        <v>9743000</v>
      </c>
      <c r="H98" s="24"/>
      <c r="I98" s="24">
        <v>909000</v>
      </c>
      <c r="J98" s="24">
        <v>11210000</v>
      </c>
      <c r="K98" s="24"/>
      <c r="L98" s="24"/>
      <c r="M98" s="24"/>
      <c r="N98" s="19">
        <f t="shared" si="3"/>
        <v>50075000</v>
      </c>
    </row>
    <row r="99" spans="2:14" ht="19.5" customHeight="1" x14ac:dyDescent="0.25">
      <c r="B99" s="17" t="s">
        <v>103</v>
      </c>
      <c r="C99" s="24">
        <v>33193000</v>
      </c>
      <c r="D99" s="24">
        <v>3994000</v>
      </c>
      <c r="E99" s="24">
        <v>11313000</v>
      </c>
      <c r="F99" s="24"/>
      <c r="G99" s="24">
        <f t="shared" si="2"/>
        <v>11313000</v>
      </c>
      <c r="H99" s="24"/>
      <c r="I99" s="24">
        <v>1046000</v>
      </c>
      <c r="J99" s="24">
        <v>22500000</v>
      </c>
      <c r="K99" s="24"/>
      <c r="L99" s="24"/>
      <c r="M99" s="24"/>
      <c r="N99" s="19">
        <f t="shared" si="3"/>
        <v>72046000</v>
      </c>
    </row>
    <row r="100" spans="2:14" ht="19.5" customHeight="1" x14ac:dyDescent="0.25">
      <c r="B100" s="17" t="s">
        <v>104</v>
      </c>
      <c r="C100" s="24">
        <v>26833000</v>
      </c>
      <c r="D100" s="24">
        <v>3146000</v>
      </c>
      <c r="E100" s="24">
        <v>8796000</v>
      </c>
      <c r="F100" s="24"/>
      <c r="G100" s="24">
        <f t="shared" si="2"/>
        <v>8796000</v>
      </c>
      <c r="H100" s="24"/>
      <c r="I100" s="24">
        <v>937000</v>
      </c>
      <c r="J100" s="24">
        <v>25012000</v>
      </c>
      <c r="K100" s="24"/>
      <c r="L100" s="24"/>
      <c r="M100" s="24"/>
      <c r="N100" s="19">
        <f t="shared" si="3"/>
        <v>64724000</v>
      </c>
    </row>
    <row r="101" spans="2:14" ht="19.5" customHeight="1" x14ac:dyDescent="0.25">
      <c r="B101" s="17" t="s">
        <v>214</v>
      </c>
      <c r="C101" s="24">
        <v>44153000</v>
      </c>
      <c r="D101" s="24">
        <v>5053000</v>
      </c>
      <c r="E101" s="24">
        <v>9003000</v>
      </c>
      <c r="F101" s="24"/>
      <c r="G101" s="24">
        <f t="shared" si="2"/>
        <v>9003000</v>
      </c>
      <c r="H101" s="24"/>
      <c r="I101" s="24">
        <v>1250000</v>
      </c>
      <c r="J101" s="24">
        <v>27510000</v>
      </c>
      <c r="K101" s="24"/>
      <c r="L101" s="24"/>
      <c r="M101" s="24"/>
      <c r="N101" s="19">
        <f t="shared" si="3"/>
        <v>86969000</v>
      </c>
    </row>
    <row r="102" spans="2:14" ht="19.5" customHeight="1" x14ac:dyDescent="0.25">
      <c r="B102" s="17" t="s">
        <v>105</v>
      </c>
      <c r="C102" s="24">
        <v>47166000</v>
      </c>
      <c r="D102" s="24">
        <v>5952000</v>
      </c>
      <c r="E102" s="24">
        <v>8318000</v>
      </c>
      <c r="F102" s="24"/>
      <c r="G102" s="24">
        <f t="shared" si="2"/>
        <v>8318000</v>
      </c>
      <c r="H102" s="24"/>
      <c r="I102" s="24">
        <v>1504000</v>
      </c>
      <c r="J102" s="24">
        <v>28500000</v>
      </c>
      <c r="K102" s="24"/>
      <c r="L102" s="24"/>
      <c r="M102" s="24"/>
      <c r="N102" s="19">
        <f t="shared" si="3"/>
        <v>91440000</v>
      </c>
    </row>
    <row r="103" spans="2:14" ht="19.5" customHeight="1" x14ac:dyDescent="0.25">
      <c r="B103" s="17" t="s">
        <v>106</v>
      </c>
      <c r="C103" s="24">
        <v>15528000</v>
      </c>
      <c r="D103" s="24">
        <v>2301000</v>
      </c>
      <c r="E103" s="24">
        <v>6646000</v>
      </c>
      <c r="F103" s="24"/>
      <c r="G103" s="24">
        <f t="shared" si="2"/>
        <v>6646000</v>
      </c>
      <c r="H103" s="24"/>
      <c r="I103" s="24">
        <v>589000</v>
      </c>
      <c r="J103" s="24">
        <v>39002000</v>
      </c>
      <c r="K103" s="24"/>
      <c r="L103" s="24"/>
      <c r="M103" s="24"/>
      <c r="N103" s="19">
        <f t="shared" si="3"/>
        <v>64066000</v>
      </c>
    </row>
    <row r="104" spans="2:14" ht="19.5" customHeight="1" x14ac:dyDescent="0.25">
      <c r="B104" s="17" t="s">
        <v>215</v>
      </c>
      <c r="C104" s="24">
        <v>99331000</v>
      </c>
      <c r="D104" s="24">
        <v>14200000</v>
      </c>
      <c r="E104" s="24">
        <v>11877000</v>
      </c>
      <c r="F104" s="24"/>
      <c r="G104" s="24">
        <f t="shared" si="2"/>
        <v>11877000</v>
      </c>
      <c r="H104" s="24"/>
      <c r="I104" s="24">
        <v>3110000</v>
      </c>
      <c r="J104" s="24">
        <v>40010000</v>
      </c>
      <c r="K104" s="24"/>
      <c r="L104" s="24"/>
      <c r="M104" s="24"/>
      <c r="N104" s="19">
        <f t="shared" si="3"/>
        <v>168528000</v>
      </c>
    </row>
    <row r="105" spans="2:14" ht="19.5" customHeight="1" x14ac:dyDescent="0.25">
      <c r="B105" s="17" t="s">
        <v>107</v>
      </c>
      <c r="C105" s="24">
        <v>26090000</v>
      </c>
      <c r="D105" s="24">
        <v>3534000</v>
      </c>
      <c r="E105" s="24">
        <v>8346000</v>
      </c>
      <c r="F105" s="24"/>
      <c r="G105" s="24">
        <f t="shared" si="2"/>
        <v>8346000</v>
      </c>
      <c r="H105" s="24"/>
      <c r="I105" s="24">
        <v>820000</v>
      </c>
      <c r="J105" s="24">
        <v>24500000</v>
      </c>
      <c r="K105" s="24"/>
      <c r="L105" s="24"/>
      <c r="M105" s="24"/>
      <c r="N105" s="19">
        <f t="shared" si="3"/>
        <v>63290000</v>
      </c>
    </row>
    <row r="106" spans="2:14" ht="19.5" customHeight="1" x14ac:dyDescent="0.25">
      <c r="B106" s="17" t="s">
        <v>108</v>
      </c>
      <c r="C106" s="24">
        <v>50455000</v>
      </c>
      <c r="D106" s="24">
        <v>7159000</v>
      </c>
      <c r="E106" s="24">
        <v>9825000</v>
      </c>
      <c r="F106" s="24"/>
      <c r="G106" s="24">
        <f t="shared" si="2"/>
        <v>9825000</v>
      </c>
      <c r="H106" s="24"/>
      <c r="I106" s="24">
        <v>1725000</v>
      </c>
      <c r="J106" s="24">
        <v>39060000</v>
      </c>
      <c r="K106" s="24"/>
      <c r="L106" s="24"/>
      <c r="M106" s="24"/>
      <c r="N106" s="19">
        <f t="shared" si="3"/>
        <v>108224000</v>
      </c>
    </row>
    <row r="107" spans="2:14" ht="19.5" customHeight="1" x14ac:dyDescent="0.25">
      <c r="B107" s="17" t="s">
        <v>109</v>
      </c>
      <c r="C107" s="24">
        <v>77970000</v>
      </c>
      <c r="D107" s="24">
        <v>11173000</v>
      </c>
      <c r="E107" s="24">
        <v>12038000</v>
      </c>
      <c r="F107" s="24"/>
      <c r="G107" s="24">
        <f t="shared" si="2"/>
        <v>12038000</v>
      </c>
      <c r="H107" s="24"/>
      <c r="I107" s="24">
        <v>2798000</v>
      </c>
      <c r="J107" s="24">
        <v>41100000</v>
      </c>
      <c r="K107" s="24"/>
      <c r="L107" s="24"/>
      <c r="M107" s="24"/>
      <c r="N107" s="19">
        <f t="shared" si="3"/>
        <v>145079000</v>
      </c>
    </row>
    <row r="108" spans="2:14" ht="19.5" customHeight="1" x14ac:dyDescent="0.25">
      <c r="B108" s="17" t="s">
        <v>144</v>
      </c>
      <c r="C108" s="24">
        <v>184007000</v>
      </c>
      <c r="D108" s="24">
        <v>28227000</v>
      </c>
      <c r="E108" s="24">
        <v>18113000</v>
      </c>
      <c r="F108" s="24"/>
      <c r="G108" s="24">
        <f t="shared" si="2"/>
        <v>18113000</v>
      </c>
      <c r="H108" s="24"/>
      <c r="I108" s="24">
        <v>9934000</v>
      </c>
      <c r="J108" s="24">
        <v>115400000</v>
      </c>
      <c r="K108" s="24"/>
      <c r="L108" s="24"/>
      <c r="M108" s="24"/>
      <c r="N108" s="19">
        <f t="shared" si="3"/>
        <v>355681000</v>
      </c>
    </row>
    <row r="109" spans="2:14" ht="19.5" customHeight="1" x14ac:dyDescent="0.25">
      <c r="B109" s="17" t="s">
        <v>145</v>
      </c>
      <c r="C109" s="24">
        <v>18984000</v>
      </c>
      <c r="D109" s="24">
        <v>2875000</v>
      </c>
      <c r="E109" s="24">
        <v>7374000</v>
      </c>
      <c r="F109" s="24"/>
      <c r="G109" s="24">
        <f t="shared" si="2"/>
        <v>7374000</v>
      </c>
      <c r="H109" s="24"/>
      <c r="I109" s="24">
        <v>722000</v>
      </c>
      <c r="J109" s="24">
        <v>30022000</v>
      </c>
      <c r="K109" s="24"/>
      <c r="L109" s="24"/>
      <c r="M109" s="24"/>
      <c r="N109" s="19">
        <f t="shared" si="3"/>
        <v>59977000</v>
      </c>
    </row>
    <row r="110" spans="2:14" ht="19.5" customHeight="1" x14ac:dyDescent="0.25">
      <c r="B110" s="17" t="s">
        <v>110</v>
      </c>
      <c r="C110" s="24">
        <v>19536000</v>
      </c>
      <c r="D110" s="24">
        <v>2293000</v>
      </c>
      <c r="E110" s="24">
        <v>7936000</v>
      </c>
      <c r="F110" s="24"/>
      <c r="G110" s="24">
        <f t="shared" si="2"/>
        <v>7936000</v>
      </c>
      <c r="H110" s="24"/>
      <c r="I110" s="24">
        <v>682000</v>
      </c>
      <c r="J110" s="24">
        <v>34150000</v>
      </c>
      <c r="K110" s="24"/>
      <c r="L110" s="24"/>
      <c r="M110" s="24"/>
      <c r="N110" s="19">
        <f t="shared" si="3"/>
        <v>64597000</v>
      </c>
    </row>
    <row r="111" spans="2:14" ht="19.5" customHeight="1" x14ac:dyDescent="0.25">
      <c r="B111" s="17" t="s">
        <v>146</v>
      </c>
      <c r="C111" s="24">
        <v>26622000</v>
      </c>
      <c r="D111" s="24">
        <v>3725000</v>
      </c>
      <c r="E111" s="24">
        <v>7775000</v>
      </c>
      <c r="F111" s="24"/>
      <c r="G111" s="24">
        <f t="shared" si="2"/>
        <v>7775000</v>
      </c>
      <c r="H111" s="24"/>
      <c r="I111" s="24">
        <v>873000</v>
      </c>
      <c r="J111" s="24">
        <v>33520000</v>
      </c>
      <c r="K111" s="24"/>
      <c r="L111" s="24"/>
      <c r="M111" s="24"/>
      <c r="N111" s="19">
        <f t="shared" si="3"/>
        <v>72515000</v>
      </c>
    </row>
    <row r="112" spans="2:14" ht="19.5" customHeight="1" x14ac:dyDescent="0.25">
      <c r="B112" s="17" t="s">
        <v>152</v>
      </c>
      <c r="C112" s="24">
        <v>16879000</v>
      </c>
      <c r="D112" s="24">
        <v>2454000</v>
      </c>
      <c r="E112" s="24">
        <v>11979000</v>
      </c>
      <c r="F112" s="24"/>
      <c r="G112" s="24">
        <f t="shared" ref="G112:G115" si="4">E112+F112</f>
        <v>11979000</v>
      </c>
      <c r="H112" s="24"/>
      <c r="I112" s="24">
        <v>574000</v>
      </c>
      <c r="J112" s="24">
        <v>50002000</v>
      </c>
      <c r="K112" s="24"/>
      <c r="L112" s="24"/>
      <c r="M112" s="24"/>
      <c r="N112" s="19">
        <f t="shared" si="3"/>
        <v>81888000</v>
      </c>
    </row>
    <row r="113" spans="2:14" ht="19.5" customHeight="1" x14ac:dyDescent="0.25">
      <c r="B113" s="17" t="s">
        <v>205</v>
      </c>
      <c r="C113" s="24">
        <v>145551000</v>
      </c>
      <c r="D113" s="24">
        <v>18553000</v>
      </c>
      <c r="E113" s="24">
        <v>15692000</v>
      </c>
      <c r="F113" s="24"/>
      <c r="G113" s="24">
        <f t="shared" si="4"/>
        <v>15692000</v>
      </c>
      <c r="H113" s="24"/>
      <c r="I113" s="24">
        <v>5184000</v>
      </c>
      <c r="J113" s="24">
        <v>70642000</v>
      </c>
      <c r="K113" s="24"/>
      <c r="L113" s="24"/>
      <c r="M113" s="24"/>
      <c r="N113" s="19">
        <f t="shared" ref="N113:N116" si="5">SUM(C113,D113,G113,H113,I113,J113,K113,L113,M113)</f>
        <v>255622000</v>
      </c>
    </row>
    <row r="114" spans="2:14" ht="19.5" customHeight="1" x14ac:dyDescent="0.25">
      <c r="B114" s="17" t="s">
        <v>206</v>
      </c>
      <c r="C114" s="24">
        <v>20206000</v>
      </c>
      <c r="D114" s="24">
        <v>2608000</v>
      </c>
      <c r="E114" s="24">
        <v>11678000</v>
      </c>
      <c r="F114" s="24"/>
      <c r="G114" s="24">
        <f t="shared" si="4"/>
        <v>11678000</v>
      </c>
      <c r="H114" s="24"/>
      <c r="I114" s="24">
        <v>992000</v>
      </c>
      <c r="J114" s="24">
        <v>29500000</v>
      </c>
      <c r="K114" s="24"/>
      <c r="L114" s="24"/>
      <c r="M114" s="24"/>
      <c r="N114" s="19">
        <f t="shared" si="5"/>
        <v>64984000</v>
      </c>
    </row>
    <row r="115" spans="2:14" ht="19.5" customHeight="1" x14ac:dyDescent="0.25">
      <c r="B115" s="17" t="s">
        <v>207</v>
      </c>
      <c r="C115" s="24">
        <v>31366000</v>
      </c>
      <c r="D115" s="24">
        <v>4436000</v>
      </c>
      <c r="E115" s="24">
        <v>14915000</v>
      </c>
      <c r="F115" s="24"/>
      <c r="G115" s="24">
        <f t="shared" si="4"/>
        <v>14915000</v>
      </c>
      <c r="H115" s="24"/>
      <c r="I115" s="24">
        <v>1561000</v>
      </c>
      <c r="J115" s="24">
        <v>36500000</v>
      </c>
      <c r="K115" s="24"/>
      <c r="L115" s="24"/>
      <c r="M115" s="24"/>
      <c r="N115" s="19">
        <f t="shared" si="5"/>
        <v>88778000</v>
      </c>
    </row>
    <row r="116" spans="2:14" ht="19.5" customHeight="1" x14ac:dyDescent="0.25">
      <c r="B116" s="17" t="s">
        <v>208</v>
      </c>
      <c r="C116" s="24">
        <v>19654000</v>
      </c>
      <c r="D116" s="24">
        <v>2725000</v>
      </c>
      <c r="E116" s="24">
        <v>12507000</v>
      </c>
      <c r="F116" s="24"/>
      <c r="G116" s="24">
        <f t="shared" ref="G116" si="6">E116+F116</f>
        <v>12507000</v>
      </c>
      <c r="H116" s="24"/>
      <c r="I116" s="24">
        <v>646000</v>
      </c>
      <c r="J116" s="24">
        <v>26500000</v>
      </c>
      <c r="K116" s="24"/>
      <c r="L116" s="24"/>
      <c r="M116" s="24"/>
      <c r="N116" s="19">
        <f t="shared" si="5"/>
        <v>62032000</v>
      </c>
    </row>
    <row r="117" spans="2:14" ht="19.5" customHeight="1" x14ac:dyDescent="0.25">
      <c r="B117" s="25" t="s">
        <v>216</v>
      </c>
      <c r="C117" s="24">
        <v>6460000</v>
      </c>
      <c r="D117" s="24">
        <v>831000</v>
      </c>
      <c r="E117" s="24">
        <v>7250000</v>
      </c>
      <c r="F117" s="24"/>
      <c r="G117" s="24">
        <f t="shared" si="2"/>
        <v>7250000</v>
      </c>
      <c r="H117" s="24"/>
      <c r="I117" s="24">
        <v>263000</v>
      </c>
      <c r="J117" s="24">
        <v>15000000</v>
      </c>
      <c r="K117" s="24"/>
      <c r="L117" s="24"/>
      <c r="M117" s="24"/>
      <c r="N117" s="19">
        <f>SUM(C117,D117,G117,H117,I117,J117,K117,L117,M117)</f>
        <v>29804000</v>
      </c>
    </row>
    <row r="118" spans="2:14" ht="19.5" customHeight="1" x14ac:dyDescent="0.25">
      <c r="B118" s="17" t="s">
        <v>217</v>
      </c>
      <c r="C118" s="24">
        <v>8414000</v>
      </c>
      <c r="D118" s="24">
        <v>1072000</v>
      </c>
      <c r="E118" s="24">
        <v>7250000</v>
      </c>
      <c r="F118" s="24"/>
      <c r="G118" s="24">
        <f t="shared" si="2"/>
        <v>7250000</v>
      </c>
      <c r="H118" s="24"/>
      <c r="I118" s="24">
        <v>331000</v>
      </c>
      <c r="J118" s="24">
        <v>15000000</v>
      </c>
      <c r="K118" s="24"/>
      <c r="L118" s="24"/>
      <c r="M118" s="24"/>
      <c r="N118" s="19">
        <f t="shared" si="3"/>
        <v>32067000</v>
      </c>
    </row>
    <row r="119" spans="2:14" ht="19.5" customHeight="1" x14ac:dyDescent="0.25">
      <c r="B119" s="17" t="s">
        <v>111</v>
      </c>
      <c r="C119" s="24">
        <v>333534000</v>
      </c>
      <c r="D119" s="24">
        <v>2662000</v>
      </c>
      <c r="E119" s="24">
        <v>198462000</v>
      </c>
      <c r="F119" s="24"/>
      <c r="G119" s="24">
        <f t="shared" si="2"/>
        <v>198462000</v>
      </c>
      <c r="H119" s="24"/>
      <c r="I119" s="24">
        <v>615000</v>
      </c>
      <c r="J119" s="24">
        <v>2277000</v>
      </c>
      <c r="K119" s="24"/>
      <c r="L119" s="24"/>
      <c r="M119" s="24"/>
      <c r="N119" s="19">
        <f t="shared" si="3"/>
        <v>537550000</v>
      </c>
    </row>
    <row r="120" spans="2:14" ht="19.5" customHeight="1" x14ac:dyDescent="0.25">
      <c r="B120" s="17" t="s">
        <v>112</v>
      </c>
      <c r="C120" s="24">
        <v>5678000</v>
      </c>
      <c r="D120" s="24">
        <v>984000</v>
      </c>
      <c r="E120" s="24">
        <v>4686000</v>
      </c>
      <c r="F120" s="24"/>
      <c r="G120" s="24">
        <f t="shared" si="2"/>
        <v>4686000</v>
      </c>
      <c r="H120" s="24"/>
      <c r="I120" s="24">
        <v>680000</v>
      </c>
      <c r="J120" s="24">
        <v>455000</v>
      </c>
      <c r="K120" s="24"/>
      <c r="L120" s="24"/>
      <c r="M120" s="24"/>
      <c r="N120" s="19">
        <f t="shared" si="3"/>
        <v>12483000</v>
      </c>
    </row>
    <row r="121" spans="2:14" ht="19.5" customHeight="1" x14ac:dyDescent="0.25">
      <c r="B121" s="17" t="s">
        <v>113</v>
      </c>
      <c r="C121" s="24">
        <v>2693000</v>
      </c>
      <c r="D121" s="24">
        <v>419000</v>
      </c>
      <c r="E121" s="24">
        <v>1862000</v>
      </c>
      <c r="F121" s="24"/>
      <c r="G121" s="24">
        <f t="shared" si="2"/>
        <v>1862000</v>
      </c>
      <c r="H121" s="24"/>
      <c r="I121" s="24">
        <v>311000</v>
      </c>
      <c r="J121" s="24"/>
      <c r="K121" s="24"/>
      <c r="L121" s="24"/>
      <c r="M121" s="24"/>
      <c r="N121" s="19">
        <f t="shared" si="3"/>
        <v>5285000</v>
      </c>
    </row>
    <row r="122" spans="2:14" ht="19.5" customHeight="1" x14ac:dyDescent="0.25">
      <c r="B122" s="17" t="s">
        <v>114</v>
      </c>
      <c r="C122" s="24">
        <v>2318000</v>
      </c>
      <c r="D122" s="24">
        <v>381000</v>
      </c>
      <c r="E122" s="24">
        <v>1937000</v>
      </c>
      <c r="F122" s="24"/>
      <c r="G122" s="24">
        <f t="shared" si="2"/>
        <v>1937000</v>
      </c>
      <c r="H122" s="24"/>
      <c r="I122" s="24">
        <v>437000</v>
      </c>
      <c r="J122" s="24"/>
      <c r="K122" s="24"/>
      <c r="L122" s="24"/>
      <c r="M122" s="24"/>
      <c r="N122" s="19">
        <f t="shared" si="3"/>
        <v>5073000</v>
      </c>
    </row>
    <row r="123" spans="2:14" ht="19.5" customHeight="1" x14ac:dyDescent="0.25">
      <c r="B123" s="17" t="s">
        <v>115</v>
      </c>
      <c r="C123" s="24">
        <v>3544000</v>
      </c>
      <c r="D123" s="24">
        <v>560000</v>
      </c>
      <c r="E123" s="24">
        <v>8808000</v>
      </c>
      <c r="F123" s="24"/>
      <c r="G123" s="24">
        <f t="shared" si="2"/>
        <v>8808000</v>
      </c>
      <c r="H123" s="24"/>
      <c r="I123" s="24">
        <v>2245000</v>
      </c>
      <c r="J123" s="24">
        <v>1708000</v>
      </c>
      <c r="K123" s="24"/>
      <c r="L123" s="24"/>
      <c r="M123" s="24"/>
      <c r="N123" s="19">
        <f t="shared" si="3"/>
        <v>16865000</v>
      </c>
    </row>
    <row r="124" spans="2:14" ht="19.5" customHeight="1" x14ac:dyDescent="0.25">
      <c r="B124" s="17" t="s">
        <v>116</v>
      </c>
      <c r="C124" s="24">
        <v>3995000</v>
      </c>
      <c r="D124" s="24">
        <v>582000</v>
      </c>
      <c r="E124" s="24">
        <v>5102000</v>
      </c>
      <c r="F124" s="24"/>
      <c r="G124" s="24">
        <f t="shared" si="2"/>
        <v>5102000</v>
      </c>
      <c r="H124" s="24"/>
      <c r="I124" s="24">
        <v>1917000</v>
      </c>
      <c r="J124" s="24">
        <v>1279000</v>
      </c>
      <c r="K124" s="24"/>
      <c r="L124" s="24"/>
      <c r="M124" s="24"/>
      <c r="N124" s="19">
        <f t="shared" si="3"/>
        <v>12875000</v>
      </c>
    </row>
    <row r="125" spans="2:14" ht="19.5" customHeight="1" x14ac:dyDescent="0.25">
      <c r="B125" s="17" t="s">
        <v>117</v>
      </c>
      <c r="C125" s="24">
        <v>10210000</v>
      </c>
      <c r="D125" s="24">
        <v>1524000</v>
      </c>
      <c r="E125" s="24">
        <v>4130000</v>
      </c>
      <c r="F125" s="24"/>
      <c r="G125" s="24">
        <f t="shared" si="2"/>
        <v>4130000</v>
      </c>
      <c r="H125" s="24"/>
      <c r="I125" s="24">
        <v>1682000</v>
      </c>
      <c r="J125" s="24">
        <v>2014000</v>
      </c>
      <c r="K125" s="24"/>
      <c r="L125" s="24"/>
      <c r="M125" s="24"/>
      <c r="N125" s="19">
        <f t="shared" si="3"/>
        <v>19560000</v>
      </c>
    </row>
    <row r="126" spans="2:14" ht="19.5" customHeight="1" x14ac:dyDescent="0.25">
      <c r="B126" s="17" t="s">
        <v>118</v>
      </c>
      <c r="C126" s="24">
        <v>483180000</v>
      </c>
      <c r="D126" s="24">
        <v>94127000</v>
      </c>
      <c r="E126" s="24">
        <v>336590000</v>
      </c>
      <c r="F126" s="24"/>
      <c r="G126" s="24">
        <f t="shared" si="2"/>
        <v>336590000</v>
      </c>
      <c r="H126" s="24"/>
      <c r="I126" s="24">
        <v>388551000</v>
      </c>
      <c r="J126" s="24">
        <v>474630000</v>
      </c>
      <c r="K126" s="24">
        <v>1488618000</v>
      </c>
      <c r="L126" s="24"/>
      <c r="M126" s="24"/>
      <c r="N126" s="19">
        <f t="shared" si="3"/>
        <v>3265696000</v>
      </c>
    </row>
    <row r="127" spans="2:14" ht="19.5" customHeight="1" x14ac:dyDescent="0.25">
      <c r="B127" s="17" t="s">
        <v>153</v>
      </c>
      <c r="C127" s="24">
        <v>2333000</v>
      </c>
      <c r="D127" s="24">
        <v>261000</v>
      </c>
      <c r="E127" s="24">
        <v>4896000</v>
      </c>
      <c r="F127" s="24"/>
      <c r="G127" s="24">
        <f t="shared" si="2"/>
        <v>4896000</v>
      </c>
      <c r="H127" s="24"/>
      <c r="I127" s="24">
        <v>6751000</v>
      </c>
      <c r="J127" s="24">
        <v>2334000</v>
      </c>
      <c r="K127" s="24"/>
      <c r="L127" s="24"/>
      <c r="M127" s="24"/>
      <c r="N127" s="19">
        <f t="shared" si="3"/>
        <v>16575000</v>
      </c>
    </row>
    <row r="128" spans="2:14" ht="19.5" customHeight="1" x14ac:dyDescent="0.25">
      <c r="B128" s="17" t="s">
        <v>163</v>
      </c>
      <c r="C128" s="24">
        <v>3731000</v>
      </c>
      <c r="D128" s="24">
        <v>528000</v>
      </c>
      <c r="E128" s="24">
        <v>13236000</v>
      </c>
      <c r="F128" s="24"/>
      <c r="G128" s="24">
        <f t="shared" si="2"/>
        <v>13236000</v>
      </c>
      <c r="H128" s="24"/>
      <c r="I128" s="24">
        <v>650000</v>
      </c>
      <c r="J128" s="24">
        <v>4440000</v>
      </c>
      <c r="K128" s="24"/>
      <c r="L128" s="24"/>
      <c r="M128" s="24"/>
      <c r="N128" s="19">
        <f t="shared" si="3"/>
        <v>22585000</v>
      </c>
    </row>
    <row r="129" spans="2:14" ht="19.5" customHeight="1" x14ac:dyDescent="0.25">
      <c r="B129" s="17" t="s">
        <v>154</v>
      </c>
      <c r="C129" s="24">
        <v>488038000</v>
      </c>
      <c r="D129" s="24">
        <v>85075000</v>
      </c>
      <c r="E129" s="24">
        <v>941543000</v>
      </c>
      <c r="F129" s="24"/>
      <c r="G129" s="24">
        <f t="shared" si="2"/>
        <v>941543000</v>
      </c>
      <c r="H129" s="24"/>
      <c r="I129" s="24">
        <v>3795881000</v>
      </c>
      <c r="J129" s="24">
        <v>1379725000</v>
      </c>
      <c r="K129" s="24"/>
      <c r="L129" s="24">
        <v>7209000000</v>
      </c>
      <c r="M129" s="24"/>
      <c r="N129" s="19">
        <f t="shared" si="3"/>
        <v>13899262000</v>
      </c>
    </row>
    <row r="130" spans="2:14" ht="19.5" customHeight="1" x14ac:dyDescent="0.25">
      <c r="B130" s="17" t="s">
        <v>119</v>
      </c>
      <c r="C130" s="24">
        <v>54992000</v>
      </c>
      <c r="D130" s="24">
        <v>9177000</v>
      </c>
      <c r="E130" s="24">
        <v>36126000</v>
      </c>
      <c r="F130" s="24"/>
      <c r="G130" s="24">
        <f t="shared" ref="G130:G131" si="7">E130+F130</f>
        <v>36126000</v>
      </c>
      <c r="H130" s="24"/>
      <c r="I130" s="24">
        <v>653427000</v>
      </c>
      <c r="J130" s="24">
        <v>529340000</v>
      </c>
      <c r="K130" s="24">
        <v>1746000</v>
      </c>
      <c r="L130" s="24"/>
      <c r="M130" s="24"/>
      <c r="N130" s="19">
        <f t="shared" ref="N130:N131" si="8">SUM(C130,D130,G130,H130,I130,J130,K130,L130,M130)</f>
        <v>1284808000</v>
      </c>
    </row>
    <row r="131" spans="2:14" ht="19.5" customHeight="1" x14ac:dyDescent="0.25">
      <c r="B131" s="17" t="s">
        <v>120</v>
      </c>
      <c r="C131" s="24">
        <v>137285000</v>
      </c>
      <c r="D131" s="24">
        <v>21696000</v>
      </c>
      <c r="E131" s="24">
        <v>65916000</v>
      </c>
      <c r="F131" s="24"/>
      <c r="G131" s="24">
        <f t="shared" si="7"/>
        <v>65916000</v>
      </c>
      <c r="H131" s="24"/>
      <c r="I131" s="24">
        <v>8483000</v>
      </c>
      <c r="J131" s="24">
        <v>10246000</v>
      </c>
      <c r="K131" s="24"/>
      <c r="L131" s="24"/>
      <c r="M131" s="24"/>
      <c r="N131" s="19">
        <f t="shared" si="8"/>
        <v>243626000</v>
      </c>
    </row>
    <row r="132" spans="2:14" ht="19.5" customHeight="1" x14ac:dyDescent="0.25">
      <c r="B132" s="17" t="s">
        <v>121</v>
      </c>
      <c r="C132" s="24">
        <v>210439000</v>
      </c>
      <c r="D132" s="24">
        <v>28679000</v>
      </c>
      <c r="E132" s="24">
        <v>41956000</v>
      </c>
      <c r="F132" s="24"/>
      <c r="G132" s="24">
        <f t="shared" si="2"/>
        <v>41956000</v>
      </c>
      <c r="H132" s="24"/>
      <c r="I132" s="24">
        <v>10109000</v>
      </c>
      <c r="J132" s="24">
        <v>9108000</v>
      </c>
      <c r="K132" s="24"/>
      <c r="L132" s="24"/>
      <c r="M132" s="24"/>
      <c r="N132" s="19">
        <f t="shared" si="3"/>
        <v>300291000</v>
      </c>
    </row>
    <row r="133" spans="2:14" ht="19.5" customHeight="1" x14ac:dyDescent="0.25">
      <c r="B133" s="17" t="s">
        <v>122</v>
      </c>
      <c r="C133" s="24">
        <v>1493431000</v>
      </c>
      <c r="D133" s="24">
        <v>324014000</v>
      </c>
      <c r="E133" s="24">
        <v>193619000</v>
      </c>
      <c r="F133" s="24"/>
      <c r="G133" s="24">
        <f t="shared" si="2"/>
        <v>193619000</v>
      </c>
      <c r="H133" s="24"/>
      <c r="I133" s="24">
        <v>70308000</v>
      </c>
      <c r="J133" s="24">
        <v>935000000</v>
      </c>
      <c r="K133" s="24">
        <v>36244000</v>
      </c>
      <c r="L133" s="24">
        <v>139113000</v>
      </c>
      <c r="M133" s="24"/>
      <c r="N133" s="19">
        <f t="shared" si="3"/>
        <v>3191729000</v>
      </c>
    </row>
    <row r="134" spans="2:14" ht="19.5" customHeight="1" x14ac:dyDescent="0.25">
      <c r="B134" s="17" t="s">
        <v>123</v>
      </c>
      <c r="C134" s="24">
        <v>112012000</v>
      </c>
      <c r="D134" s="24">
        <v>18595000</v>
      </c>
      <c r="E134" s="24">
        <v>110080000</v>
      </c>
      <c r="F134" s="24"/>
      <c r="G134" s="24">
        <f t="shared" si="2"/>
        <v>110080000</v>
      </c>
      <c r="H134" s="24"/>
      <c r="I134" s="24">
        <v>50406000</v>
      </c>
      <c r="J134" s="24">
        <v>240322000</v>
      </c>
      <c r="K134" s="24"/>
      <c r="L134" s="24"/>
      <c r="M134" s="24"/>
      <c r="N134" s="19">
        <f t="shared" si="3"/>
        <v>531415000</v>
      </c>
    </row>
    <row r="135" spans="2:14" ht="19.5" customHeight="1" x14ac:dyDescent="0.25">
      <c r="B135" s="17" t="s">
        <v>164</v>
      </c>
      <c r="C135" s="24">
        <v>30352000</v>
      </c>
      <c r="D135" s="24">
        <v>5274000</v>
      </c>
      <c r="E135" s="24">
        <v>12579000</v>
      </c>
      <c r="F135" s="24"/>
      <c r="G135" s="24">
        <f t="shared" si="2"/>
        <v>12579000</v>
      </c>
      <c r="H135" s="24"/>
      <c r="I135" s="24">
        <v>1229000</v>
      </c>
      <c r="J135" s="24">
        <v>105877000</v>
      </c>
      <c r="K135" s="24"/>
      <c r="L135" s="24"/>
      <c r="M135" s="24"/>
      <c r="N135" s="19">
        <f t="shared" si="3"/>
        <v>155311000</v>
      </c>
    </row>
    <row r="136" spans="2:14" ht="19.5" customHeight="1" x14ac:dyDescent="0.25">
      <c r="B136" s="17" t="s">
        <v>124</v>
      </c>
      <c r="C136" s="24">
        <v>9938000</v>
      </c>
      <c r="D136" s="24">
        <v>1005000</v>
      </c>
      <c r="E136" s="24">
        <v>4692000</v>
      </c>
      <c r="F136" s="24"/>
      <c r="G136" s="24">
        <f t="shared" si="2"/>
        <v>4692000</v>
      </c>
      <c r="H136" s="24"/>
      <c r="I136" s="24">
        <v>925000</v>
      </c>
      <c r="J136" s="24">
        <v>1000000</v>
      </c>
      <c r="K136" s="24"/>
      <c r="L136" s="24"/>
      <c r="M136" s="24"/>
      <c r="N136" s="19">
        <f t="shared" si="3"/>
        <v>17560000</v>
      </c>
    </row>
    <row r="137" spans="2:14" ht="19.5" customHeight="1" x14ac:dyDescent="0.25">
      <c r="B137" s="17" t="s">
        <v>125</v>
      </c>
      <c r="C137" s="24">
        <v>226731000</v>
      </c>
      <c r="D137" s="24">
        <v>47649000</v>
      </c>
      <c r="E137" s="24">
        <v>56118000</v>
      </c>
      <c r="F137" s="24"/>
      <c r="G137" s="24">
        <f t="shared" si="2"/>
        <v>56118000</v>
      </c>
      <c r="H137" s="24"/>
      <c r="I137" s="24">
        <v>6905000</v>
      </c>
      <c r="J137" s="24">
        <v>26000000</v>
      </c>
      <c r="K137" s="24"/>
      <c r="L137" s="24"/>
      <c r="M137" s="24"/>
      <c r="N137" s="19">
        <f t="shared" si="3"/>
        <v>363403000</v>
      </c>
    </row>
    <row r="138" spans="2:14" ht="19.5" customHeight="1" x14ac:dyDescent="0.25">
      <c r="B138" s="17" t="s">
        <v>218</v>
      </c>
      <c r="C138" s="24">
        <v>32658000</v>
      </c>
      <c r="D138" s="24">
        <v>4212000</v>
      </c>
      <c r="E138" s="24">
        <v>24743000</v>
      </c>
      <c r="F138" s="24"/>
      <c r="G138" s="24">
        <f t="shared" si="2"/>
        <v>24743000</v>
      </c>
      <c r="H138" s="24"/>
      <c r="I138" s="24">
        <v>13742000</v>
      </c>
      <c r="J138" s="24">
        <v>5230000</v>
      </c>
      <c r="K138" s="24"/>
      <c r="L138" s="24"/>
      <c r="M138" s="24"/>
      <c r="N138" s="19">
        <f t="shared" si="3"/>
        <v>80585000</v>
      </c>
    </row>
    <row r="139" spans="2:14" ht="19.5" customHeight="1" x14ac:dyDescent="0.25">
      <c r="B139" s="17" t="s">
        <v>126</v>
      </c>
      <c r="C139" s="24">
        <v>2923000</v>
      </c>
      <c r="D139" s="24">
        <v>377000</v>
      </c>
      <c r="E139" s="24">
        <v>1837000</v>
      </c>
      <c r="F139" s="24"/>
      <c r="G139" s="24">
        <f t="shared" si="2"/>
        <v>1837000</v>
      </c>
      <c r="H139" s="24"/>
      <c r="I139" s="24">
        <v>153000</v>
      </c>
      <c r="J139" s="24">
        <v>3620000</v>
      </c>
      <c r="K139" s="24">
        <v>7383000</v>
      </c>
      <c r="L139" s="24"/>
      <c r="M139" s="24"/>
      <c r="N139" s="19">
        <f t="shared" si="3"/>
        <v>16293000</v>
      </c>
    </row>
    <row r="140" spans="2:14" ht="19.5" customHeight="1" x14ac:dyDescent="0.25">
      <c r="B140" s="17" t="s">
        <v>127</v>
      </c>
      <c r="C140" s="24">
        <v>58266000</v>
      </c>
      <c r="D140" s="24">
        <v>7796000</v>
      </c>
      <c r="E140" s="24">
        <v>30703000</v>
      </c>
      <c r="F140" s="24"/>
      <c r="G140" s="24">
        <f t="shared" si="2"/>
        <v>30703000</v>
      </c>
      <c r="H140" s="24"/>
      <c r="I140" s="24">
        <v>31850000</v>
      </c>
      <c r="J140" s="24">
        <v>54646000</v>
      </c>
      <c r="K140" s="24">
        <v>1606000</v>
      </c>
      <c r="L140" s="24"/>
      <c r="M140" s="24"/>
      <c r="N140" s="19">
        <f t="shared" si="3"/>
        <v>184867000</v>
      </c>
    </row>
    <row r="141" spans="2:14" ht="19.5" customHeight="1" x14ac:dyDescent="0.25">
      <c r="B141" s="17" t="s">
        <v>128</v>
      </c>
      <c r="C141" s="24">
        <v>39476000</v>
      </c>
      <c r="D141" s="24">
        <v>4901000</v>
      </c>
      <c r="E141" s="24">
        <v>16519000</v>
      </c>
      <c r="F141" s="24"/>
      <c r="G141" s="24">
        <f t="shared" si="2"/>
        <v>16519000</v>
      </c>
      <c r="H141" s="24"/>
      <c r="I141" s="24">
        <v>1813000</v>
      </c>
      <c r="J141" s="24">
        <v>3302000</v>
      </c>
      <c r="K141" s="24"/>
      <c r="L141" s="24"/>
      <c r="M141" s="24"/>
      <c r="N141" s="19">
        <f t="shared" si="3"/>
        <v>66011000</v>
      </c>
    </row>
    <row r="142" spans="2:14" ht="19.5" customHeight="1" x14ac:dyDescent="0.25">
      <c r="B142" s="17" t="s">
        <v>129</v>
      </c>
      <c r="C142" s="24">
        <v>120990000</v>
      </c>
      <c r="D142" s="24">
        <v>12045000</v>
      </c>
      <c r="E142" s="24">
        <v>50534000</v>
      </c>
      <c r="F142" s="24"/>
      <c r="G142" s="24">
        <f t="shared" si="2"/>
        <v>50534000</v>
      </c>
      <c r="H142" s="24"/>
      <c r="I142" s="24">
        <v>1556821000</v>
      </c>
      <c r="J142" s="24">
        <v>19231000</v>
      </c>
      <c r="K142" s="24">
        <v>23112000</v>
      </c>
      <c r="L142" s="24">
        <v>238092000</v>
      </c>
      <c r="M142" s="24"/>
      <c r="N142" s="19">
        <f t="shared" si="3"/>
        <v>2020825000</v>
      </c>
    </row>
    <row r="143" spans="2:14" ht="19.5" customHeight="1" x14ac:dyDescent="0.25">
      <c r="B143" s="17" t="s">
        <v>147</v>
      </c>
      <c r="C143" s="24">
        <v>34066000</v>
      </c>
      <c r="D143" s="24">
        <v>4375000</v>
      </c>
      <c r="E143" s="24">
        <v>16209000</v>
      </c>
      <c r="F143" s="24"/>
      <c r="G143" s="24">
        <f t="shared" si="2"/>
        <v>16209000</v>
      </c>
      <c r="H143" s="24"/>
      <c r="I143" s="24">
        <v>235784000</v>
      </c>
      <c r="J143" s="24">
        <v>2787000</v>
      </c>
      <c r="K143" s="24">
        <v>24081000</v>
      </c>
      <c r="L143" s="24"/>
      <c r="M143" s="24"/>
      <c r="N143" s="19">
        <f t="shared" si="3"/>
        <v>317302000</v>
      </c>
    </row>
    <row r="144" spans="2:14" ht="19.5" customHeight="1" x14ac:dyDescent="0.25">
      <c r="B144" s="17" t="s">
        <v>155</v>
      </c>
      <c r="C144" s="24">
        <v>11011000</v>
      </c>
      <c r="D144" s="24">
        <v>1836000</v>
      </c>
      <c r="E144" s="24">
        <v>14614000</v>
      </c>
      <c r="F144" s="24"/>
      <c r="G144" s="24">
        <f t="shared" ref="G144:G159" si="9">E144+F144</f>
        <v>14614000</v>
      </c>
      <c r="H144" s="24"/>
      <c r="I144" s="24">
        <v>391000</v>
      </c>
      <c r="J144" s="24">
        <v>36638000</v>
      </c>
      <c r="K144" s="24">
        <v>82088000</v>
      </c>
      <c r="L144" s="24"/>
      <c r="M144" s="24"/>
      <c r="N144" s="19">
        <f t="shared" si="3"/>
        <v>146578000</v>
      </c>
    </row>
    <row r="145" spans="2:14" ht="19.5" customHeight="1" x14ac:dyDescent="0.25">
      <c r="B145" s="17" t="s">
        <v>130</v>
      </c>
      <c r="C145" s="24">
        <v>19970000</v>
      </c>
      <c r="D145" s="24">
        <v>2636000</v>
      </c>
      <c r="E145" s="24">
        <v>6822000</v>
      </c>
      <c r="F145" s="24"/>
      <c r="G145" s="24">
        <f t="shared" si="9"/>
        <v>6822000</v>
      </c>
      <c r="H145" s="24"/>
      <c r="I145" s="24">
        <v>1871000</v>
      </c>
      <c r="J145" s="24">
        <v>1700000</v>
      </c>
      <c r="K145" s="24"/>
      <c r="L145" s="24"/>
      <c r="M145" s="24"/>
      <c r="N145" s="19">
        <f t="shared" si="3"/>
        <v>32999000</v>
      </c>
    </row>
    <row r="146" spans="2:14" ht="19.5" customHeight="1" x14ac:dyDescent="0.25">
      <c r="B146" s="17" t="s">
        <v>131</v>
      </c>
      <c r="C146" s="24">
        <v>173128000</v>
      </c>
      <c r="D146" s="24">
        <v>32525000</v>
      </c>
      <c r="E146" s="24">
        <v>28367000</v>
      </c>
      <c r="F146" s="24"/>
      <c r="G146" s="24">
        <f t="shared" si="9"/>
        <v>28367000</v>
      </c>
      <c r="H146" s="24"/>
      <c r="I146" s="24">
        <v>13880000</v>
      </c>
      <c r="J146" s="24">
        <v>452035000</v>
      </c>
      <c r="K146" s="24"/>
      <c r="L146" s="24"/>
      <c r="M146" s="24"/>
      <c r="N146" s="19">
        <f t="shared" si="3"/>
        <v>699935000</v>
      </c>
    </row>
    <row r="147" spans="2:14" ht="19.5" customHeight="1" x14ac:dyDescent="0.25">
      <c r="B147" s="17" t="s">
        <v>132</v>
      </c>
      <c r="C147" s="24">
        <v>42855000</v>
      </c>
      <c r="D147" s="24">
        <v>5474000</v>
      </c>
      <c r="E147" s="24">
        <v>363685000</v>
      </c>
      <c r="F147" s="24"/>
      <c r="G147" s="24">
        <f t="shared" si="9"/>
        <v>363685000</v>
      </c>
      <c r="H147" s="24"/>
      <c r="I147" s="24">
        <v>28000</v>
      </c>
      <c r="J147" s="24">
        <v>681484000</v>
      </c>
      <c r="K147" s="24"/>
      <c r="L147" s="24"/>
      <c r="M147" s="24"/>
      <c r="N147" s="19">
        <f t="shared" si="3"/>
        <v>1093526000</v>
      </c>
    </row>
    <row r="148" spans="2:14" ht="19.5" customHeight="1" x14ac:dyDescent="0.25">
      <c r="B148" s="17" t="s">
        <v>133</v>
      </c>
      <c r="C148" s="24">
        <v>23095000</v>
      </c>
      <c r="D148" s="24">
        <v>2812000</v>
      </c>
      <c r="E148" s="24">
        <v>7518000</v>
      </c>
      <c r="F148" s="24"/>
      <c r="G148" s="24">
        <f t="shared" si="9"/>
        <v>7518000</v>
      </c>
      <c r="H148" s="24"/>
      <c r="I148" s="24">
        <v>4480000</v>
      </c>
      <c r="J148" s="24">
        <v>4900000</v>
      </c>
      <c r="K148" s="24"/>
      <c r="L148" s="24"/>
      <c r="M148" s="24"/>
      <c r="N148" s="19">
        <f t="shared" si="3"/>
        <v>42805000</v>
      </c>
    </row>
    <row r="149" spans="2:14" ht="19.5" customHeight="1" x14ac:dyDescent="0.25">
      <c r="B149" s="17" t="s">
        <v>156</v>
      </c>
      <c r="C149" s="24">
        <v>12323000</v>
      </c>
      <c r="D149" s="24">
        <v>2638000</v>
      </c>
      <c r="E149" s="24">
        <v>4726000</v>
      </c>
      <c r="F149" s="24"/>
      <c r="G149" s="24">
        <f t="shared" si="9"/>
        <v>4726000</v>
      </c>
      <c r="H149" s="24"/>
      <c r="I149" s="24">
        <v>4000</v>
      </c>
      <c r="J149" s="24">
        <v>6671000</v>
      </c>
      <c r="K149" s="24"/>
      <c r="L149" s="24"/>
      <c r="M149" s="24"/>
      <c r="N149" s="19">
        <f t="shared" si="3"/>
        <v>26362000</v>
      </c>
    </row>
    <row r="150" spans="2:14" ht="19.5" customHeight="1" x14ac:dyDescent="0.25">
      <c r="B150" s="17" t="s">
        <v>134</v>
      </c>
      <c r="C150" s="24">
        <v>13941000</v>
      </c>
      <c r="D150" s="24">
        <v>2020000</v>
      </c>
      <c r="E150" s="24">
        <v>17895000</v>
      </c>
      <c r="F150" s="24"/>
      <c r="G150" s="24">
        <f t="shared" si="9"/>
        <v>17895000</v>
      </c>
      <c r="H150" s="24"/>
      <c r="I150" s="24">
        <v>249772000</v>
      </c>
      <c r="J150" s="24">
        <v>2200000</v>
      </c>
      <c r="K150" s="24"/>
      <c r="L150" s="24"/>
      <c r="M150" s="24"/>
      <c r="N150" s="19">
        <f t="shared" si="3"/>
        <v>285828000</v>
      </c>
    </row>
    <row r="151" spans="2:14" ht="19.5" customHeight="1" x14ac:dyDescent="0.25">
      <c r="B151" s="17" t="s">
        <v>165</v>
      </c>
      <c r="C151" s="24">
        <v>1815842000</v>
      </c>
      <c r="D151" s="24">
        <v>363165000</v>
      </c>
      <c r="E151" s="24">
        <v>1424297000</v>
      </c>
      <c r="F151" s="24"/>
      <c r="G151" s="24">
        <f t="shared" si="9"/>
        <v>1424297000</v>
      </c>
      <c r="H151" s="24"/>
      <c r="I151" s="24">
        <v>3511109000</v>
      </c>
      <c r="J151" s="24">
        <v>10989850000</v>
      </c>
      <c r="K151" s="24"/>
      <c r="L151" s="24"/>
      <c r="M151" s="24"/>
      <c r="N151" s="19">
        <f t="shared" si="3"/>
        <v>18104263000</v>
      </c>
    </row>
    <row r="152" spans="2:14" ht="19.5" customHeight="1" x14ac:dyDescent="0.25">
      <c r="B152" s="17" t="s">
        <v>159</v>
      </c>
      <c r="C152" s="24">
        <v>10000000</v>
      </c>
      <c r="D152" s="24">
        <v>1394000</v>
      </c>
      <c r="E152" s="24">
        <v>7898000</v>
      </c>
      <c r="F152" s="24"/>
      <c r="G152" s="24">
        <f t="shared" si="9"/>
        <v>7898000</v>
      </c>
      <c r="H152" s="24"/>
      <c r="I152" s="24">
        <v>433000</v>
      </c>
      <c r="J152" s="24">
        <v>14800000</v>
      </c>
      <c r="K152" s="24"/>
      <c r="L152" s="24"/>
      <c r="M152" s="24"/>
      <c r="N152" s="19">
        <f t="shared" si="3"/>
        <v>34525000</v>
      </c>
    </row>
    <row r="153" spans="2:14" ht="19.5" customHeight="1" x14ac:dyDescent="0.25">
      <c r="B153" s="17" t="s">
        <v>135</v>
      </c>
      <c r="C153" s="24">
        <v>1935000</v>
      </c>
      <c r="D153" s="24">
        <v>267000</v>
      </c>
      <c r="E153" s="24">
        <v>3872000</v>
      </c>
      <c r="F153" s="24"/>
      <c r="G153" s="24">
        <f t="shared" si="9"/>
        <v>3872000</v>
      </c>
      <c r="H153" s="24"/>
      <c r="I153" s="24">
        <v>20000</v>
      </c>
      <c r="J153" s="24">
        <v>10358000</v>
      </c>
      <c r="K153" s="24">
        <v>141522000</v>
      </c>
      <c r="L153" s="24"/>
      <c r="M153" s="24"/>
      <c r="N153" s="19">
        <f t="shared" si="3"/>
        <v>157974000</v>
      </c>
    </row>
    <row r="154" spans="2:14" ht="19.5" customHeight="1" x14ac:dyDescent="0.25">
      <c r="B154" s="17" t="s">
        <v>136</v>
      </c>
      <c r="C154" s="24">
        <v>2078000</v>
      </c>
      <c r="D154" s="24">
        <v>309000</v>
      </c>
      <c r="E154" s="24">
        <v>3971000</v>
      </c>
      <c r="F154" s="24"/>
      <c r="G154" s="24">
        <f t="shared" si="9"/>
        <v>3971000</v>
      </c>
      <c r="H154" s="24"/>
      <c r="I154" s="24">
        <v>20000</v>
      </c>
      <c r="J154" s="24">
        <v>12114000</v>
      </c>
      <c r="K154" s="24">
        <v>194815000</v>
      </c>
      <c r="L154" s="24"/>
      <c r="M154" s="24"/>
      <c r="N154" s="19">
        <f t="shared" ref="N154:N161" si="10">SUM(C154,D154,G154,H154,I154,J154,K154,L154,M154)</f>
        <v>213307000</v>
      </c>
    </row>
    <row r="155" spans="2:14" ht="19.5" customHeight="1" x14ac:dyDescent="0.25">
      <c r="B155" s="17" t="s">
        <v>137</v>
      </c>
      <c r="C155" s="24">
        <v>1774000</v>
      </c>
      <c r="D155" s="24">
        <v>236000</v>
      </c>
      <c r="E155" s="24">
        <v>3818000</v>
      </c>
      <c r="F155" s="24"/>
      <c r="G155" s="24">
        <f t="shared" si="9"/>
        <v>3818000</v>
      </c>
      <c r="H155" s="24"/>
      <c r="I155" s="24">
        <v>20000</v>
      </c>
      <c r="J155" s="24">
        <v>4454000</v>
      </c>
      <c r="K155" s="24">
        <v>134894000</v>
      </c>
      <c r="L155" s="24"/>
      <c r="M155" s="24"/>
      <c r="N155" s="19">
        <f t="shared" si="10"/>
        <v>145196000</v>
      </c>
    </row>
    <row r="156" spans="2:14" ht="19.5" customHeight="1" x14ac:dyDescent="0.25">
      <c r="B156" s="17" t="s">
        <v>53</v>
      </c>
      <c r="C156" s="24">
        <v>1495179000</v>
      </c>
      <c r="D156" s="24">
        <v>261450000</v>
      </c>
      <c r="E156" s="24">
        <v>279484000</v>
      </c>
      <c r="F156" s="24"/>
      <c r="G156" s="24">
        <f t="shared" si="9"/>
        <v>279484000</v>
      </c>
      <c r="H156" s="24"/>
      <c r="I156" s="24">
        <v>36818000</v>
      </c>
      <c r="J156" s="24">
        <v>10667000000</v>
      </c>
      <c r="K156" s="24">
        <v>232849000</v>
      </c>
      <c r="L156" s="24"/>
      <c r="M156" s="24"/>
      <c r="N156" s="19">
        <f t="shared" si="10"/>
        <v>12972780000</v>
      </c>
    </row>
    <row r="157" spans="2:14" ht="19.5" customHeight="1" x14ac:dyDescent="0.25">
      <c r="B157" s="17" t="s">
        <v>148</v>
      </c>
      <c r="C157" s="24">
        <v>1406000</v>
      </c>
      <c r="D157" s="24">
        <v>283000</v>
      </c>
      <c r="E157" s="24">
        <v>1499000</v>
      </c>
      <c r="F157" s="24"/>
      <c r="G157" s="24">
        <f t="shared" si="9"/>
        <v>1499000</v>
      </c>
      <c r="H157" s="24"/>
      <c r="I157" s="24"/>
      <c r="J157" s="24">
        <v>1500000</v>
      </c>
      <c r="K157" s="24"/>
      <c r="L157" s="24"/>
      <c r="M157" s="24"/>
      <c r="N157" s="19">
        <f t="shared" si="10"/>
        <v>4688000</v>
      </c>
    </row>
    <row r="158" spans="2:14" ht="19.5" customHeight="1" x14ac:dyDescent="0.25">
      <c r="B158" s="17" t="s">
        <v>149</v>
      </c>
      <c r="C158" s="24">
        <v>56640000</v>
      </c>
      <c r="D158" s="24">
        <v>9138000</v>
      </c>
      <c r="E158" s="24">
        <v>52947000</v>
      </c>
      <c r="F158" s="24"/>
      <c r="G158" s="24">
        <f t="shared" si="9"/>
        <v>52947000</v>
      </c>
      <c r="H158" s="24"/>
      <c r="I158" s="24">
        <v>1600000</v>
      </c>
      <c r="J158" s="24">
        <v>14400000</v>
      </c>
      <c r="K158" s="24"/>
      <c r="L158" s="24"/>
      <c r="M158" s="24"/>
      <c r="N158" s="19">
        <f t="shared" si="10"/>
        <v>134725000</v>
      </c>
    </row>
    <row r="159" spans="2:14" ht="19.5" customHeight="1" x14ac:dyDescent="0.25">
      <c r="B159" s="17" t="s">
        <v>157</v>
      </c>
      <c r="C159" s="24">
        <v>10913000</v>
      </c>
      <c r="D159" s="24">
        <v>1432000</v>
      </c>
      <c r="E159" s="24">
        <v>6875000</v>
      </c>
      <c r="F159" s="24"/>
      <c r="G159" s="24">
        <f t="shared" si="9"/>
        <v>6875000</v>
      </c>
      <c r="H159" s="24"/>
      <c r="I159" s="24">
        <v>598000</v>
      </c>
      <c r="J159" s="24">
        <v>3085000</v>
      </c>
      <c r="K159" s="24"/>
      <c r="L159" s="24"/>
      <c r="M159" s="24"/>
      <c r="N159" s="19">
        <f t="shared" ref="N159" si="11">SUM(C159,D159,G159,H159,I159,J159,K159,L159,M159)</f>
        <v>22903000</v>
      </c>
    </row>
    <row r="160" spans="2:14" ht="19.5" customHeight="1" x14ac:dyDescent="0.25">
      <c r="B160" s="17" t="s">
        <v>219</v>
      </c>
      <c r="C160" s="24">
        <v>3042000</v>
      </c>
      <c r="D160" s="24">
        <v>334000</v>
      </c>
      <c r="E160" s="24">
        <v>4284000</v>
      </c>
      <c r="F160" s="24"/>
      <c r="G160" s="24">
        <f t="shared" ref="G160:G161" si="12">E160+F160</f>
        <v>4284000</v>
      </c>
      <c r="H160" s="24"/>
      <c r="I160" s="24">
        <v>394000</v>
      </c>
      <c r="J160" s="24">
        <v>0</v>
      </c>
      <c r="K160" s="24"/>
      <c r="L160" s="24"/>
      <c r="M160" s="24"/>
      <c r="N160" s="19">
        <f t="shared" si="10"/>
        <v>8054000</v>
      </c>
    </row>
    <row r="161" spans="2:14" ht="19.5" customHeight="1" thickBot="1" x14ac:dyDescent="0.3">
      <c r="B161" s="17" t="s">
        <v>166</v>
      </c>
      <c r="C161" s="24">
        <v>10575000</v>
      </c>
      <c r="D161" s="24">
        <v>2015000</v>
      </c>
      <c r="E161" s="24">
        <v>18105000</v>
      </c>
      <c r="F161" s="24"/>
      <c r="G161" s="24">
        <f t="shared" si="12"/>
        <v>18105000</v>
      </c>
      <c r="H161" s="24"/>
      <c r="I161" s="24">
        <v>520000</v>
      </c>
      <c r="J161" s="24">
        <v>12864000</v>
      </c>
      <c r="K161" s="24">
        <v>9087000</v>
      </c>
      <c r="L161" s="24"/>
      <c r="M161" s="24"/>
      <c r="N161" s="19">
        <f t="shared" si="10"/>
        <v>53166000</v>
      </c>
    </row>
    <row r="162" spans="2:14" s="23" customFormat="1" ht="21" customHeight="1" thickBot="1" x14ac:dyDescent="0.3">
      <c r="B162" s="26" t="s">
        <v>138</v>
      </c>
      <c r="C162" s="27">
        <f>SUM(C8:C161)</f>
        <v>23735026000</v>
      </c>
      <c r="D162" s="27">
        <f t="shared" ref="D162:N162" si="13">SUM(D8:D161)</f>
        <v>3810918000</v>
      </c>
      <c r="E162" s="27">
        <f t="shared" si="13"/>
        <v>7661549000</v>
      </c>
      <c r="F162" s="27">
        <f t="shared" si="13"/>
        <v>0</v>
      </c>
      <c r="G162" s="27">
        <f t="shared" si="13"/>
        <v>7661549000</v>
      </c>
      <c r="H162" s="27">
        <f t="shared" si="13"/>
        <v>0</v>
      </c>
      <c r="I162" s="27">
        <f t="shared" si="13"/>
        <v>11408703000</v>
      </c>
      <c r="J162" s="27">
        <f t="shared" si="13"/>
        <v>31948366000</v>
      </c>
      <c r="K162" s="27">
        <f t="shared" si="13"/>
        <v>2378045000</v>
      </c>
      <c r="L162" s="27">
        <f t="shared" si="13"/>
        <v>7586205000</v>
      </c>
      <c r="M162" s="27">
        <f t="shared" si="13"/>
        <v>0</v>
      </c>
      <c r="N162" s="27">
        <f t="shared" si="13"/>
        <v>88528812000</v>
      </c>
    </row>
    <row r="164" spans="2:14" x14ac:dyDescent="0.25">
      <c r="C164" s="28"/>
      <c r="D164" s="28"/>
      <c r="F164" s="60"/>
      <c r="G164" s="28"/>
      <c r="N164" s="28"/>
    </row>
    <row r="165" spans="2:14" x14ac:dyDescent="0.25">
      <c r="C165" s="28"/>
      <c r="F165" s="60"/>
      <c r="G165" s="28"/>
    </row>
    <row r="166" spans="2:14" x14ac:dyDescent="0.25">
      <c r="E166" s="28"/>
      <c r="F166" s="60"/>
      <c r="G166" s="28"/>
    </row>
    <row r="167" spans="2:14" x14ac:dyDescent="0.25">
      <c r="C167" s="28"/>
      <c r="E167" s="28"/>
    </row>
    <row r="169" spans="2:14" x14ac:dyDescent="0.25">
      <c r="C169" s="28"/>
    </row>
    <row r="170" spans="2:14" x14ac:dyDescent="0.25">
      <c r="C170" s="28"/>
    </row>
    <row r="171" spans="2:14" x14ac:dyDescent="0.25">
      <c r="C171" s="28"/>
    </row>
    <row r="173" spans="2:14" x14ac:dyDescent="0.25">
      <c r="C173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2" fitToHeight="2" orientation="landscape" r:id="rId1"/>
  <rowBreaks count="1" manualBreakCount="1">
    <brk id="83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="70" zoomScaleNormal="70" workbookViewId="0"/>
  </sheetViews>
  <sheetFormatPr defaultColWidth="9.140625" defaultRowHeight="15" x14ac:dyDescent="0.25"/>
  <cols>
    <col min="1" max="1" width="6.28515625" style="10" customWidth="1"/>
    <col min="2" max="2" width="75.5703125" style="10" customWidth="1"/>
    <col min="3" max="3" width="20.42578125" style="10" customWidth="1"/>
    <col min="4" max="4" width="18.7109375" style="10" customWidth="1"/>
    <col min="5" max="5" width="19.42578125" style="10" customWidth="1"/>
    <col min="6" max="6" width="17.7109375" style="10" customWidth="1"/>
    <col min="7" max="7" width="18.7109375" style="10" customWidth="1"/>
    <col min="8" max="8" width="18.85546875" style="10" customWidth="1"/>
    <col min="9" max="9" width="20.140625" style="10" customWidth="1"/>
    <col min="10" max="10" width="19.140625" style="10" customWidth="1"/>
    <col min="11" max="12" width="19.42578125" style="10" bestFit="1" customWidth="1"/>
    <col min="13" max="13" width="17.85546875" style="10" bestFit="1" customWidth="1"/>
    <col min="14" max="14" width="22.7109375" style="10" bestFit="1" customWidth="1"/>
    <col min="15" max="16" width="9.140625" style="10"/>
    <col min="17" max="17" width="11.7109375" style="10" bestFit="1" customWidth="1"/>
    <col min="18" max="16384" width="9.140625" style="10"/>
  </cols>
  <sheetData>
    <row r="1" spans="1:14" ht="20.100000000000001" customHeight="1" x14ac:dyDescent="0.25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29" t="s">
        <v>0</v>
      </c>
    </row>
    <row r="2" spans="1:14" ht="20.100000000000001" customHeight="1" x14ac:dyDescent="0.25">
      <c r="A2" s="30"/>
      <c r="B2" s="83" t="s">
        <v>0</v>
      </c>
      <c r="C2" s="83" t="s">
        <v>0</v>
      </c>
      <c r="D2" s="83" t="s">
        <v>0</v>
      </c>
      <c r="E2" s="83" t="s">
        <v>0</v>
      </c>
      <c r="F2" s="83"/>
      <c r="G2" s="83"/>
      <c r="H2" s="83" t="s">
        <v>0</v>
      </c>
      <c r="I2" s="83" t="s">
        <v>0</v>
      </c>
      <c r="J2" s="83" t="s">
        <v>0</v>
      </c>
      <c r="K2" s="83" t="s">
        <v>0</v>
      </c>
      <c r="L2" s="83" t="s">
        <v>0</v>
      </c>
      <c r="M2" s="83" t="s">
        <v>0</v>
      </c>
      <c r="N2" s="83" t="s">
        <v>0</v>
      </c>
    </row>
    <row r="3" spans="1:14" ht="20.100000000000001" customHeight="1" x14ac:dyDescent="0.25">
      <c r="B3" s="83" t="s">
        <v>1</v>
      </c>
      <c r="C3" s="83" t="s">
        <v>0</v>
      </c>
      <c r="D3" s="83" t="s">
        <v>0</v>
      </c>
      <c r="E3" s="83" t="s">
        <v>0</v>
      </c>
      <c r="F3" s="83"/>
      <c r="G3" s="83"/>
      <c r="H3" s="83" t="s">
        <v>0</v>
      </c>
      <c r="I3" s="83" t="s">
        <v>0</v>
      </c>
      <c r="J3" s="83" t="s">
        <v>0</v>
      </c>
      <c r="K3" s="83" t="s">
        <v>0</v>
      </c>
      <c r="L3" s="83" t="s">
        <v>0</v>
      </c>
      <c r="M3" s="83" t="s">
        <v>0</v>
      </c>
      <c r="N3" s="83" t="s">
        <v>0</v>
      </c>
    </row>
    <row r="4" spans="1:14" ht="20.100000000000001" customHeight="1" x14ac:dyDescent="0.25">
      <c r="A4" s="30"/>
      <c r="B4" s="84" t="s">
        <v>220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s="34" customFormat="1" ht="20.100000000000001" customHeight="1" thickBot="1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</v>
      </c>
    </row>
    <row r="6" spans="1:14" s="36" customFormat="1" ht="24.75" customHeight="1" x14ac:dyDescent="0.25">
      <c r="A6" s="35"/>
      <c r="B6" s="74" t="s">
        <v>3</v>
      </c>
      <c r="C6" s="68" t="s">
        <v>4</v>
      </c>
      <c r="D6" s="68" t="s">
        <v>5</v>
      </c>
      <c r="E6" s="76" t="s">
        <v>6</v>
      </c>
      <c r="F6" s="77"/>
      <c r="G6" s="78"/>
      <c r="H6" s="68" t="s">
        <v>7</v>
      </c>
      <c r="I6" s="68" t="s">
        <v>8</v>
      </c>
      <c r="J6" s="68" t="s">
        <v>9</v>
      </c>
      <c r="K6" s="68" t="s">
        <v>10</v>
      </c>
      <c r="L6" s="68" t="s">
        <v>11</v>
      </c>
      <c r="M6" s="68" t="s">
        <v>12</v>
      </c>
      <c r="N6" s="70" t="s">
        <v>13</v>
      </c>
    </row>
    <row r="7" spans="1:14" s="36" customFormat="1" ht="45" customHeight="1" thickBot="1" x14ac:dyDescent="0.3">
      <c r="A7" s="11"/>
      <c r="B7" s="75" t="s">
        <v>0</v>
      </c>
      <c r="C7" s="69" t="s">
        <v>0</v>
      </c>
      <c r="D7" s="69" t="s">
        <v>0</v>
      </c>
      <c r="E7" s="37" t="s">
        <v>14</v>
      </c>
      <c r="F7" s="37" t="s">
        <v>15</v>
      </c>
      <c r="G7" s="37" t="s">
        <v>13</v>
      </c>
      <c r="H7" s="69" t="s">
        <v>0</v>
      </c>
      <c r="I7" s="69" t="s">
        <v>0</v>
      </c>
      <c r="J7" s="69" t="s">
        <v>0</v>
      </c>
      <c r="K7" s="69" t="s">
        <v>0</v>
      </c>
      <c r="L7" s="69" t="s">
        <v>0</v>
      </c>
      <c r="M7" s="69" t="s">
        <v>0</v>
      </c>
      <c r="N7" s="71" t="s">
        <v>0</v>
      </c>
    </row>
    <row r="8" spans="1:14" s="36" customFormat="1" ht="20.100000000000001" customHeight="1" x14ac:dyDescent="0.25">
      <c r="B8" s="51" t="s">
        <v>16</v>
      </c>
      <c r="C8" s="38">
        <v>137234000</v>
      </c>
      <c r="D8" s="38">
        <v>14675000</v>
      </c>
      <c r="E8" s="38">
        <v>222720000</v>
      </c>
      <c r="F8" s="38">
        <v>2817000</v>
      </c>
      <c r="G8" s="38">
        <f t="shared" ref="G8:G52" si="0">E8+F8</f>
        <v>225537000</v>
      </c>
      <c r="H8" s="38"/>
      <c r="I8" s="38">
        <v>15750000</v>
      </c>
      <c r="J8" s="38">
        <v>657425000</v>
      </c>
      <c r="K8" s="38"/>
      <c r="L8" s="38"/>
      <c r="M8" s="38"/>
      <c r="N8" s="39">
        <f>SUM(C8,D8,G8,H8,I8,J8,K8,L8,M8)</f>
        <v>1050621000</v>
      </c>
    </row>
    <row r="9" spans="1:14" s="36" customFormat="1" ht="20.100000000000001" customHeight="1" x14ac:dyDescent="0.25">
      <c r="B9" s="17" t="s">
        <v>17</v>
      </c>
      <c r="C9" s="38">
        <v>665945200</v>
      </c>
      <c r="D9" s="40">
        <v>85501000</v>
      </c>
      <c r="E9" s="38">
        <v>154327080</v>
      </c>
      <c r="F9" s="40">
        <v>17203100</v>
      </c>
      <c r="G9" s="38">
        <f t="shared" si="0"/>
        <v>171530180</v>
      </c>
      <c r="H9" s="40"/>
      <c r="I9" s="40">
        <v>147822000</v>
      </c>
      <c r="J9" s="38">
        <v>214682000</v>
      </c>
      <c r="K9" s="40"/>
      <c r="L9" s="40"/>
      <c r="M9" s="40"/>
      <c r="N9" s="41">
        <f t="shared" ref="N9:N52" si="1">SUM(C9,D9,G9,H9,I9,J9,K9,L9,M9)</f>
        <v>1285480380</v>
      </c>
    </row>
    <row r="10" spans="1:14" s="36" customFormat="1" ht="20.100000000000001" customHeight="1" x14ac:dyDescent="0.25">
      <c r="B10" s="17" t="s">
        <v>18</v>
      </c>
      <c r="C10" s="38">
        <v>27130000</v>
      </c>
      <c r="D10" s="40">
        <v>3239000</v>
      </c>
      <c r="E10" s="38">
        <v>20119000</v>
      </c>
      <c r="F10" s="40">
        <v>1615000</v>
      </c>
      <c r="G10" s="38">
        <f t="shared" si="0"/>
        <v>21734000</v>
      </c>
      <c r="H10" s="40"/>
      <c r="I10" s="40">
        <v>4075000</v>
      </c>
      <c r="J10" s="38">
        <v>18850000</v>
      </c>
      <c r="K10" s="40"/>
      <c r="L10" s="40"/>
      <c r="M10" s="40"/>
      <c r="N10" s="41">
        <f t="shared" si="1"/>
        <v>75028000</v>
      </c>
    </row>
    <row r="11" spans="1:14" s="36" customFormat="1" ht="20.100000000000001" customHeight="1" x14ac:dyDescent="0.25">
      <c r="B11" s="17" t="s">
        <v>19</v>
      </c>
      <c r="C11" s="38">
        <v>140312000</v>
      </c>
      <c r="D11" s="40">
        <v>19968000</v>
      </c>
      <c r="E11" s="38">
        <v>41983000</v>
      </c>
      <c r="F11" s="40"/>
      <c r="G11" s="38">
        <f t="shared" si="0"/>
        <v>41983000</v>
      </c>
      <c r="H11" s="40"/>
      <c r="I11" s="40">
        <v>1775000</v>
      </c>
      <c r="J11" s="38">
        <v>314279000</v>
      </c>
      <c r="K11" s="40"/>
      <c r="L11" s="40"/>
      <c r="M11" s="40"/>
      <c r="N11" s="41">
        <f t="shared" si="1"/>
        <v>518317000</v>
      </c>
    </row>
    <row r="12" spans="1:14" s="36" customFormat="1" ht="20.100000000000001" customHeight="1" x14ac:dyDescent="0.25">
      <c r="B12" s="17" t="s">
        <v>20</v>
      </c>
      <c r="C12" s="38">
        <v>118232000</v>
      </c>
      <c r="D12" s="40">
        <v>14418000</v>
      </c>
      <c r="E12" s="38">
        <v>21802000</v>
      </c>
      <c r="F12" s="40">
        <v>21000</v>
      </c>
      <c r="G12" s="38">
        <f t="shared" si="0"/>
        <v>21823000</v>
      </c>
      <c r="H12" s="40"/>
      <c r="I12" s="40">
        <v>1404000</v>
      </c>
      <c r="J12" s="38">
        <v>6018000</v>
      </c>
      <c r="K12" s="40"/>
      <c r="L12" s="40"/>
      <c r="M12" s="40"/>
      <c r="N12" s="41">
        <f t="shared" si="1"/>
        <v>161895000</v>
      </c>
    </row>
    <row r="13" spans="1:14" s="36" customFormat="1" ht="20.100000000000001" customHeight="1" x14ac:dyDescent="0.25">
      <c r="B13" s="17" t="s">
        <v>21</v>
      </c>
      <c r="C13" s="38">
        <v>176938000</v>
      </c>
      <c r="D13" s="40">
        <v>22195000</v>
      </c>
      <c r="E13" s="38">
        <v>66497600</v>
      </c>
      <c r="F13" s="40"/>
      <c r="G13" s="38">
        <f t="shared" si="0"/>
        <v>66497600</v>
      </c>
      <c r="H13" s="40"/>
      <c r="I13" s="40">
        <v>887000</v>
      </c>
      <c r="J13" s="38">
        <v>10300000</v>
      </c>
      <c r="K13" s="40"/>
      <c r="L13" s="40"/>
      <c r="M13" s="40"/>
      <c r="N13" s="41">
        <f t="shared" si="1"/>
        <v>276817600</v>
      </c>
    </row>
    <row r="14" spans="1:14" s="36" customFormat="1" ht="20.100000000000001" customHeight="1" x14ac:dyDescent="0.25">
      <c r="B14" s="17" t="s">
        <v>22</v>
      </c>
      <c r="C14" s="38">
        <v>164227000</v>
      </c>
      <c r="D14" s="40">
        <v>20996000</v>
      </c>
      <c r="E14" s="38">
        <v>970548000</v>
      </c>
      <c r="F14" s="40"/>
      <c r="G14" s="38">
        <f t="shared" si="0"/>
        <v>970548000</v>
      </c>
      <c r="H14" s="40"/>
      <c r="I14" s="40">
        <v>391111000</v>
      </c>
      <c r="J14" s="38">
        <v>151716000</v>
      </c>
      <c r="K14" s="40"/>
      <c r="L14" s="40"/>
      <c r="M14" s="40"/>
      <c r="N14" s="41">
        <f t="shared" si="1"/>
        <v>1698598000</v>
      </c>
    </row>
    <row r="15" spans="1:14" s="36" customFormat="1" ht="20.100000000000001" customHeight="1" x14ac:dyDescent="0.25">
      <c r="B15" s="17" t="s">
        <v>23</v>
      </c>
      <c r="C15" s="38">
        <v>984556000</v>
      </c>
      <c r="D15" s="40">
        <v>102782000</v>
      </c>
      <c r="E15" s="38">
        <v>255057000</v>
      </c>
      <c r="F15" s="40"/>
      <c r="G15" s="38">
        <f t="shared" si="0"/>
        <v>255057000</v>
      </c>
      <c r="H15" s="40"/>
      <c r="I15" s="40"/>
      <c r="J15" s="38">
        <v>1266787000</v>
      </c>
      <c r="K15" s="40"/>
      <c r="L15" s="40"/>
      <c r="M15" s="40"/>
      <c r="N15" s="41">
        <f t="shared" si="1"/>
        <v>2609182000</v>
      </c>
    </row>
    <row r="16" spans="1:14" s="36" customFormat="1" ht="20.100000000000001" customHeight="1" x14ac:dyDescent="0.25">
      <c r="B16" s="17" t="s">
        <v>160</v>
      </c>
      <c r="C16" s="38">
        <v>19234000</v>
      </c>
      <c r="D16" s="40">
        <v>2980000</v>
      </c>
      <c r="E16" s="38">
        <f>4389000+107000</f>
        <v>4496000</v>
      </c>
      <c r="F16" s="40"/>
      <c r="G16" s="38">
        <f t="shared" si="0"/>
        <v>4496000</v>
      </c>
      <c r="H16" s="40"/>
      <c r="I16" s="40">
        <v>140000</v>
      </c>
      <c r="J16" s="38">
        <v>5069000</v>
      </c>
      <c r="K16" s="40"/>
      <c r="L16" s="40"/>
      <c r="M16" s="40"/>
      <c r="N16" s="41">
        <f t="shared" si="1"/>
        <v>31919000</v>
      </c>
    </row>
    <row r="17" spans="2:14" s="36" customFormat="1" ht="20.100000000000001" customHeight="1" x14ac:dyDescent="0.25">
      <c r="B17" s="17" t="s">
        <v>24</v>
      </c>
      <c r="C17" s="38">
        <v>55492000</v>
      </c>
      <c r="D17" s="40">
        <v>6755000</v>
      </c>
      <c r="E17" s="38">
        <v>270419000</v>
      </c>
      <c r="F17" s="40">
        <v>377000</v>
      </c>
      <c r="G17" s="38">
        <f t="shared" si="0"/>
        <v>270796000</v>
      </c>
      <c r="H17" s="40"/>
      <c r="I17" s="40">
        <v>348000</v>
      </c>
      <c r="J17" s="38">
        <v>3736000</v>
      </c>
      <c r="K17" s="40"/>
      <c r="L17" s="40"/>
      <c r="M17" s="40"/>
      <c r="N17" s="41">
        <f t="shared" si="1"/>
        <v>337127000</v>
      </c>
    </row>
    <row r="18" spans="2:14" s="36" customFormat="1" ht="20.100000000000001" customHeight="1" x14ac:dyDescent="0.25">
      <c r="B18" s="17" t="s">
        <v>25</v>
      </c>
      <c r="C18" s="38">
        <v>119341000</v>
      </c>
      <c r="D18" s="40">
        <v>16451000</v>
      </c>
      <c r="E18" s="38">
        <v>699383000</v>
      </c>
      <c r="F18" s="40">
        <v>352000</v>
      </c>
      <c r="G18" s="38">
        <f t="shared" si="0"/>
        <v>699735000</v>
      </c>
      <c r="H18" s="40">
        <v>85000000000</v>
      </c>
      <c r="I18" s="40">
        <v>12043071000</v>
      </c>
      <c r="J18" s="38">
        <v>25513000</v>
      </c>
      <c r="K18" s="40">
        <v>3383400000</v>
      </c>
      <c r="L18" s="40">
        <v>10301505000</v>
      </c>
      <c r="M18" s="40"/>
      <c r="N18" s="41">
        <f t="shared" si="1"/>
        <v>111589016000</v>
      </c>
    </row>
    <row r="19" spans="2:14" s="36" customFormat="1" ht="20.100000000000001" customHeight="1" x14ac:dyDescent="0.25">
      <c r="B19" s="17" t="s">
        <v>26</v>
      </c>
      <c r="C19" s="38">
        <v>6787896000</v>
      </c>
      <c r="D19" s="40">
        <v>1209982000</v>
      </c>
      <c r="E19" s="38">
        <v>265703000</v>
      </c>
      <c r="F19" s="40">
        <v>3352000</v>
      </c>
      <c r="G19" s="38">
        <f t="shared" si="0"/>
        <v>269055000</v>
      </c>
      <c r="H19" s="40"/>
      <c r="I19" s="40">
        <v>33872000</v>
      </c>
      <c r="J19" s="38">
        <v>157718000</v>
      </c>
      <c r="K19" s="40"/>
      <c r="L19" s="40"/>
      <c r="M19" s="40"/>
      <c r="N19" s="41">
        <f t="shared" si="1"/>
        <v>8458523000</v>
      </c>
    </row>
    <row r="20" spans="2:14" s="36" customFormat="1" ht="20.100000000000001" customHeight="1" x14ac:dyDescent="0.25">
      <c r="B20" s="17" t="s">
        <v>27</v>
      </c>
      <c r="C20" s="38">
        <v>315545000</v>
      </c>
      <c r="D20" s="40">
        <v>50072000</v>
      </c>
      <c r="E20" s="38">
        <v>107604000</v>
      </c>
      <c r="F20" s="40"/>
      <c r="G20" s="38">
        <f t="shared" si="0"/>
        <v>107604000</v>
      </c>
      <c r="H20" s="40"/>
      <c r="I20" s="40">
        <f>1295744000-11777000</f>
        <v>1283967000</v>
      </c>
      <c r="J20" s="38">
        <v>575649000</v>
      </c>
      <c r="K20" s="40">
        <v>3399000</v>
      </c>
      <c r="L20" s="40">
        <v>117996000</v>
      </c>
      <c r="M20" s="40"/>
      <c r="N20" s="41">
        <f t="shared" si="1"/>
        <v>2454232000</v>
      </c>
    </row>
    <row r="21" spans="2:14" s="36" customFormat="1" ht="20.100000000000001" customHeight="1" x14ac:dyDescent="0.25">
      <c r="B21" s="17" t="s">
        <v>29</v>
      </c>
      <c r="C21" s="38">
        <v>8594861000</v>
      </c>
      <c r="D21" s="40">
        <v>1244980000</v>
      </c>
      <c r="E21" s="38">
        <v>1478166000</v>
      </c>
      <c r="F21" s="40">
        <v>127322000</v>
      </c>
      <c r="G21" s="38">
        <f t="shared" si="0"/>
        <v>1605488000</v>
      </c>
      <c r="H21" s="40"/>
      <c r="I21" s="40">
        <v>867361000</v>
      </c>
      <c r="J21" s="38">
        <v>2378470000</v>
      </c>
      <c r="K21" s="40"/>
      <c r="L21" s="40"/>
      <c r="M21" s="40"/>
      <c r="N21" s="41">
        <f t="shared" si="1"/>
        <v>14691160000</v>
      </c>
    </row>
    <row r="22" spans="2:14" s="36" customFormat="1" ht="20.100000000000001" customHeight="1" x14ac:dyDescent="0.25">
      <c r="B22" s="17" t="s">
        <v>30</v>
      </c>
      <c r="C22" s="38">
        <v>17948262000</v>
      </c>
      <c r="D22" s="40">
        <v>3142062000</v>
      </c>
      <c r="E22" s="38">
        <v>17555530000</v>
      </c>
      <c r="F22" s="40">
        <v>10698000</v>
      </c>
      <c r="G22" s="38">
        <f t="shared" si="0"/>
        <v>17566228000</v>
      </c>
      <c r="H22" s="40"/>
      <c r="I22" s="40">
        <v>461150000</v>
      </c>
      <c r="J22" s="38">
        <v>281759000</v>
      </c>
      <c r="K22" s="40"/>
      <c r="L22" s="40"/>
      <c r="M22" s="40"/>
      <c r="N22" s="41">
        <f t="shared" si="1"/>
        <v>39399461000</v>
      </c>
    </row>
    <row r="23" spans="2:14" s="36" customFormat="1" ht="20.100000000000001" customHeight="1" x14ac:dyDescent="0.25">
      <c r="B23" s="17" t="s">
        <v>31</v>
      </c>
      <c r="C23" s="38">
        <v>4013404000</v>
      </c>
      <c r="D23" s="40">
        <v>934562000</v>
      </c>
      <c r="E23" s="38">
        <f>853058000+4195000</f>
        <v>857253000</v>
      </c>
      <c r="F23" s="40">
        <v>41291000</v>
      </c>
      <c r="G23" s="38">
        <f t="shared" si="0"/>
        <v>898544000</v>
      </c>
      <c r="H23" s="40"/>
      <c r="I23" s="40">
        <v>686291000</v>
      </c>
      <c r="J23" s="38">
        <v>1311605000</v>
      </c>
      <c r="K23" s="40">
        <v>161173000</v>
      </c>
      <c r="L23" s="40"/>
      <c r="M23" s="40"/>
      <c r="N23" s="41">
        <f t="shared" si="1"/>
        <v>8005579000</v>
      </c>
    </row>
    <row r="24" spans="2:14" s="36" customFormat="1" ht="20.100000000000001" customHeight="1" x14ac:dyDescent="0.25">
      <c r="B24" s="17" t="s">
        <v>32</v>
      </c>
      <c r="C24" s="38">
        <v>9404819000</v>
      </c>
      <c r="D24" s="40">
        <v>1370301000</v>
      </c>
      <c r="E24" s="38">
        <f>3015808000+13460000</f>
        <v>3029268000</v>
      </c>
      <c r="F24" s="40">
        <v>734000</v>
      </c>
      <c r="G24" s="38">
        <f t="shared" si="0"/>
        <v>3030002000</v>
      </c>
      <c r="H24" s="40"/>
      <c r="I24" s="40">
        <v>5171000</v>
      </c>
      <c r="J24" s="38">
        <v>606102000</v>
      </c>
      <c r="K24" s="40"/>
      <c r="L24" s="40"/>
      <c r="M24" s="40"/>
      <c r="N24" s="41">
        <f t="shared" si="1"/>
        <v>14416395000</v>
      </c>
    </row>
    <row r="25" spans="2:14" s="36" customFormat="1" ht="20.100000000000001" customHeight="1" x14ac:dyDescent="0.25">
      <c r="B25" s="17" t="s">
        <v>161</v>
      </c>
      <c r="C25" s="38">
        <v>19884542000</v>
      </c>
      <c r="D25" s="40">
        <v>3780844000</v>
      </c>
      <c r="E25" s="38">
        <f>3328836000+123396000</f>
        <v>3452232000</v>
      </c>
      <c r="F25" s="40">
        <v>1498000</v>
      </c>
      <c r="G25" s="38">
        <f t="shared" si="0"/>
        <v>3453730000</v>
      </c>
      <c r="H25" s="40"/>
      <c r="I25" s="40">
        <v>6349000</v>
      </c>
      <c r="J25" s="38">
        <v>3339878000</v>
      </c>
      <c r="K25" s="40"/>
      <c r="L25" s="40"/>
      <c r="M25" s="40"/>
      <c r="N25" s="41">
        <f t="shared" si="1"/>
        <v>30465343000</v>
      </c>
    </row>
    <row r="26" spans="2:14" s="36" customFormat="1" ht="20.100000000000001" customHeight="1" x14ac:dyDescent="0.25">
      <c r="B26" s="17" t="s">
        <v>162</v>
      </c>
      <c r="C26" s="38">
        <v>330184000</v>
      </c>
      <c r="D26" s="40">
        <v>56276000</v>
      </c>
      <c r="E26" s="38">
        <f>283142000+424000</f>
        <v>283566000</v>
      </c>
      <c r="F26" s="40">
        <v>346000</v>
      </c>
      <c r="G26" s="38">
        <f t="shared" si="0"/>
        <v>283912000</v>
      </c>
      <c r="H26" s="40"/>
      <c r="I26" s="40">
        <v>5326000</v>
      </c>
      <c r="J26" s="38">
        <v>64518000</v>
      </c>
      <c r="K26" s="40"/>
      <c r="L26" s="40"/>
      <c r="M26" s="40"/>
      <c r="N26" s="41">
        <f t="shared" si="1"/>
        <v>740216000</v>
      </c>
    </row>
    <row r="27" spans="2:14" s="36" customFormat="1" ht="20.100000000000001" customHeight="1" x14ac:dyDescent="0.25">
      <c r="B27" s="17" t="s">
        <v>28</v>
      </c>
      <c r="C27" s="38">
        <v>4623000</v>
      </c>
      <c r="D27" s="40">
        <v>553000</v>
      </c>
      <c r="E27" s="38">
        <f>12326000+543000</f>
        <v>12869000</v>
      </c>
      <c r="F27" s="40"/>
      <c r="G27" s="38">
        <f t="shared" si="0"/>
        <v>12869000</v>
      </c>
      <c r="H27" s="40"/>
      <c r="I27" s="40">
        <v>572000</v>
      </c>
      <c r="J27" s="38">
        <v>1155000</v>
      </c>
      <c r="K27" s="40"/>
      <c r="L27" s="40"/>
      <c r="M27" s="40"/>
      <c r="N27" s="41">
        <f t="shared" si="1"/>
        <v>19772000</v>
      </c>
    </row>
    <row r="28" spans="2:14" s="36" customFormat="1" ht="20.100000000000001" customHeight="1" x14ac:dyDescent="0.25">
      <c r="B28" s="17" t="s">
        <v>150</v>
      </c>
      <c r="C28" s="38">
        <v>96450000</v>
      </c>
      <c r="D28" s="40">
        <v>12492000</v>
      </c>
      <c r="E28" s="38">
        <v>168450000</v>
      </c>
      <c r="F28" s="40"/>
      <c r="G28" s="38">
        <f t="shared" ref="G28" si="2">E28+F28</f>
        <v>168450000</v>
      </c>
      <c r="H28" s="40"/>
      <c r="I28" s="40">
        <f>129238000-32000000</f>
        <v>97238000</v>
      </c>
      <c r="J28" s="38">
        <v>92082000</v>
      </c>
      <c r="K28" s="40"/>
      <c r="L28" s="40"/>
      <c r="M28" s="40"/>
      <c r="N28" s="41">
        <f t="shared" ref="N28" si="3">SUM(C28,D28,G28,H28,I28,J28,K28,L28,M28)</f>
        <v>466712000</v>
      </c>
    </row>
    <row r="29" spans="2:14" s="36" customFormat="1" ht="20.100000000000001" customHeight="1" x14ac:dyDescent="0.25">
      <c r="B29" s="17" t="s">
        <v>33</v>
      </c>
      <c r="C29" s="38">
        <v>1230642000</v>
      </c>
      <c r="D29" s="40">
        <v>98133000</v>
      </c>
      <c r="E29" s="38">
        <v>520492000</v>
      </c>
      <c r="F29" s="40">
        <v>22877000</v>
      </c>
      <c r="G29" s="38">
        <f t="shared" si="0"/>
        <v>543369000</v>
      </c>
      <c r="H29" s="40"/>
      <c r="I29" s="40">
        <v>990754000</v>
      </c>
      <c r="J29" s="38">
        <v>732712000</v>
      </c>
      <c r="K29" s="40"/>
      <c r="L29" s="40">
        <v>533000</v>
      </c>
      <c r="M29" s="40"/>
      <c r="N29" s="41">
        <f t="shared" si="1"/>
        <v>3596143000</v>
      </c>
    </row>
    <row r="30" spans="2:14" s="36" customFormat="1" ht="20.100000000000001" customHeight="1" x14ac:dyDescent="0.25">
      <c r="B30" s="17" t="s">
        <v>34</v>
      </c>
      <c r="C30" s="38">
        <v>1867196000</v>
      </c>
      <c r="D30" s="40">
        <v>296449000</v>
      </c>
      <c r="E30" s="38">
        <v>593551000</v>
      </c>
      <c r="F30" s="40">
        <v>176000</v>
      </c>
      <c r="G30" s="38">
        <f t="shared" si="0"/>
        <v>593727000</v>
      </c>
      <c r="H30" s="40"/>
      <c r="I30" s="40">
        <f>183300237000-24000000</f>
        <v>183276237000</v>
      </c>
      <c r="J30" s="38">
        <v>197498000</v>
      </c>
      <c r="K30" s="40">
        <v>1724522000</v>
      </c>
      <c r="L30" s="40"/>
      <c r="M30" s="40">
        <f>6460994000-142707000</f>
        <v>6318287000</v>
      </c>
      <c r="N30" s="41">
        <f t="shared" si="1"/>
        <v>194273916000</v>
      </c>
    </row>
    <row r="31" spans="2:14" s="36" customFormat="1" ht="20.100000000000001" customHeight="1" x14ac:dyDescent="0.25">
      <c r="B31" s="17" t="s">
        <v>35</v>
      </c>
      <c r="C31" s="38">
        <v>2432437000</v>
      </c>
      <c r="D31" s="40">
        <v>416075000</v>
      </c>
      <c r="E31" s="38">
        <v>384563000</v>
      </c>
      <c r="F31" s="40"/>
      <c r="G31" s="38">
        <f t="shared" si="0"/>
        <v>384563000</v>
      </c>
      <c r="H31" s="40"/>
      <c r="I31" s="40">
        <v>16200000</v>
      </c>
      <c r="J31" s="38">
        <v>261455000</v>
      </c>
      <c r="K31" s="40"/>
      <c r="L31" s="40"/>
      <c r="M31" s="40"/>
      <c r="N31" s="41">
        <f t="shared" si="1"/>
        <v>3510730000</v>
      </c>
    </row>
    <row r="32" spans="2:14" s="36" customFormat="1" ht="20.100000000000001" customHeight="1" x14ac:dyDescent="0.25">
      <c r="B32" s="17" t="s">
        <v>36</v>
      </c>
      <c r="C32" s="38">
        <v>70175152100</v>
      </c>
      <c r="D32" s="40">
        <v>10792832000</v>
      </c>
      <c r="E32" s="38">
        <f>9410843000+11163820</f>
        <v>9422006820</v>
      </c>
      <c r="F32" s="40">
        <v>1875000</v>
      </c>
      <c r="G32" s="38">
        <f t="shared" si="0"/>
        <v>9423881820</v>
      </c>
      <c r="H32" s="40"/>
      <c r="I32" s="40">
        <v>3075661000</v>
      </c>
      <c r="J32" s="38">
        <v>8940011000</v>
      </c>
      <c r="K32" s="40">
        <v>24761000</v>
      </c>
      <c r="L32" s="40"/>
      <c r="M32" s="40"/>
      <c r="N32" s="41">
        <f t="shared" si="1"/>
        <v>102432298920</v>
      </c>
    </row>
    <row r="33" spans="2:17" s="36" customFormat="1" ht="20.100000000000001" customHeight="1" x14ac:dyDescent="0.25">
      <c r="B33" s="17" t="s">
        <v>37</v>
      </c>
      <c r="C33" s="38">
        <v>18228198000</v>
      </c>
      <c r="D33" s="40">
        <v>4004541000</v>
      </c>
      <c r="E33" s="38">
        <v>12809878000</v>
      </c>
      <c r="F33" s="40">
        <v>274310900</v>
      </c>
      <c r="G33" s="38">
        <f t="shared" si="0"/>
        <v>13084188900</v>
      </c>
      <c r="H33" s="40"/>
      <c r="I33" s="40">
        <v>132737000</v>
      </c>
      <c r="J33" s="38">
        <v>8136819000</v>
      </c>
      <c r="K33" s="40">
        <v>20000000</v>
      </c>
      <c r="L33" s="40"/>
      <c r="M33" s="40"/>
      <c r="N33" s="41">
        <f t="shared" si="1"/>
        <v>43606483900</v>
      </c>
    </row>
    <row r="34" spans="2:17" s="36" customFormat="1" ht="20.100000000000001" customHeight="1" x14ac:dyDescent="0.25">
      <c r="B34" s="17" t="s">
        <v>38</v>
      </c>
      <c r="C34" s="38">
        <v>209208000</v>
      </c>
      <c r="D34" s="40">
        <v>27847000</v>
      </c>
      <c r="E34" s="38">
        <v>47949000</v>
      </c>
      <c r="F34" s="40">
        <v>102000</v>
      </c>
      <c r="G34" s="38">
        <f t="shared" si="0"/>
        <v>48051000</v>
      </c>
      <c r="H34" s="40"/>
      <c r="I34" s="40">
        <v>65022652000</v>
      </c>
      <c r="J34" s="38">
        <v>43977000</v>
      </c>
      <c r="K34" s="40">
        <v>127472000</v>
      </c>
      <c r="L34" s="40"/>
      <c r="M34" s="40"/>
      <c r="N34" s="41">
        <f t="shared" si="1"/>
        <v>65479207000</v>
      </c>
    </row>
    <row r="35" spans="2:17" s="36" customFormat="1" ht="20.100000000000001" customHeight="1" x14ac:dyDescent="0.25">
      <c r="B35" s="17" t="s">
        <v>39</v>
      </c>
      <c r="C35" s="38">
        <v>21386000</v>
      </c>
      <c r="D35" s="40">
        <v>3181000</v>
      </c>
      <c r="E35" s="38">
        <v>5090000</v>
      </c>
      <c r="F35" s="40"/>
      <c r="G35" s="38">
        <f t="shared" si="0"/>
        <v>5090000</v>
      </c>
      <c r="H35" s="40"/>
      <c r="I35" s="40">
        <v>158000</v>
      </c>
      <c r="J35" s="38">
        <v>5167000</v>
      </c>
      <c r="K35" s="40"/>
      <c r="L35" s="40"/>
      <c r="M35" s="40"/>
      <c r="N35" s="41">
        <f t="shared" si="1"/>
        <v>34982000</v>
      </c>
    </row>
    <row r="36" spans="2:17" s="36" customFormat="1" ht="20.100000000000001" customHeight="1" x14ac:dyDescent="0.25">
      <c r="B36" s="17" t="s">
        <v>40</v>
      </c>
      <c r="C36" s="38">
        <v>105321000</v>
      </c>
      <c r="D36" s="40">
        <v>17306000</v>
      </c>
      <c r="E36" s="38">
        <v>1358697000</v>
      </c>
      <c r="F36" s="40"/>
      <c r="G36" s="38">
        <f t="shared" si="0"/>
        <v>1358697000</v>
      </c>
      <c r="H36" s="40"/>
      <c r="I36" s="40">
        <f>92367000+83000000</f>
        <v>175367000</v>
      </c>
      <c r="J36" s="38">
        <v>108870000</v>
      </c>
      <c r="K36" s="40"/>
      <c r="L36" s="40">
        <v>81366000</v>
      </c>
      <c r="M36" s="40"/>
      <c r="N36" s="41">
        <f t="shared" si="1"/>
        <v>1846927000</v>
      </c>
    </row>
    <row r="37" spans="2:17" s="36" customFormat="1" ht="20.100000000000001" customHeight="1" x14ac:dyDescent="0.25">
      <c r="B37" s="17" t="s">
        <v>41</v>
      </c>
      <c r="C37" s="38">
        <v>910205000</v>
      </c>
      <c r="D37" s="40">
        <v>157717000</v>
      </c>
      <c r="E37" s="38">
        <v>384121000</v>
      </c>
      <c r="F37" s="40">
        <v>184000</v>
      </c>
      <c r="G37" s="38">
        <f t="shared" si="0"/>
        <v>384305000</v>
      </c>
      <c r="H37" s="40"/>
      <c r="I37" s="40">
        <v>320544000</v>
      </c>
      <c r="J37" s="38">
        <v>864012000</v>
      </c>
      <c r="K37" s="40">
        <v>224118000</v>
      </c>
      <c r="L37" s="40">
        <v>34389000</v>
      </c>
      <c r="M37" s="40"/>
      <c r="N37" s="41">
        <f t="shared" si="1"/>
        <v>2895290000</v>
      </c>
    </row>
    <row r="38" spans="2:17" s="36" customFormat="1" ht="20.100000000000001" customHeight="1" x14ac:dyDescent="0.25">
      <c r="B38" s="17" t="s">
        <v>210</v>
      </c>
      <c r="C38" s="38">
        <v>45298000</v>
      </c>
      <c r="D38" s="40">
        <v>5598000</v>
      </c>
      <c r="E38" s="38">
        <v>14338000</v>
      </c>
      <c r="F38" s="40">
        <v>40000</v>
      </c>
      <c r="G38" s="38">
        <f t="shared" si="0"/>
        <v>14378000</v>
      </c>
      <c r="H38" s="40"/>
      <c r="I38" s="40">
        <v>1448000</v>
      </c>
      <c r="J38" s="38">
        <v>3832000</v>
      </c>
      <c r="K38" s="40"/>
      <c r="L38" s="40"/>
      <c r="M38" s="40"/>
      <c r="N38" s="41">
        <f t="shared" si="1"/>
        <v>70554000</v>
      </c>
      <c r="Q38" s="46"/>
    </row>
    <row r="39" spans="2:17" s="36" customFormat="1" ht="20.100000000000001" customHeight="1" x14ac:dyDescent="0.25">
      <c r="B39" s="17" t="s">
        <v>42</v>
      </c>
      <c r="C39" s="38">
        <v>935569000</v>
      </c>
      <c r="D39" s="40">
        <v>156905000</v>
      </c>
      <c r="E39" s="38">
        <v>2758472000</v>
      </c>
      <c r="F39" s="40">
        <v>2598000</v>
      </c>
      <c r="G39" s="38">
        <f t="shared" si="0"/>
        <v>2761070000</v>
      </c>
      <c r="H39" s="40"/>
      <c r="I39" s="40">
        <v>24785462000</v>
      </c>
      <c r="J39" s="38">
        <v>354626000</v>
      </c>
      <c r="K39" s="40">
        <v>17943000</v>
      </c>
      <c r="L39" s="40"/>
      <c r="M39" s="40"/>
      <c r="N39" s="41">
        <f t="shared" si="1"/>
        <v>29011575000</v>
      </c>
    </row>
    <row r="40" spans="2:17" s="36" customFormat="1" ht="20.100000000000001" customHeight="1" x14ac:dyDescent="0.25">
      <c r="B40" s="17" t="s">
        <v>43</v>
      </c>
      <c r="C40" s="38">
        <v>31149000</v>
      </c>
      <c r="D40" s="40">
        <v>3455000</v>
      </c>
      <c r="E40" s="38">
        <v>28805000</v>
      </c>
      <c r="F40" s="40">
        <v>57000</v>
      </c>
      <c r="G40" s="38">
        <f t="shared" si="0"/>
        <v>28862000</v>
      </c>
      <c r="H40" s="40"/>
      <c r="I40" s="40">
        <f>326516000-27000000</f>
        <v>299516000</v>
      </c>
      <c r="J40" s="38">
        <v>5057000</v>
      </c>
      <c r="K40" s="40">
        <v>2198000</v>
      </c>
      <c r="L40" s="40"/>
      <c r="M40" s="40"/>
      <c r="N40" s="41">
        <f t="shared" si="1"/>
        <v>370237000</v>
      </c>
    </row>
    <row r="41" spans="2:17" s="36" customFormat="1" ht="20.100000000000001" customHeight="1" x14ac:dyDescent="0.25">
      <c r="B41" s="17" t="s">
        <v>44</v>
      </c>
      <c r="C41" s="38">
        <v>223786000</v>
      </c>
      <c r="D41" s="40">
        <v>36531000</v>
      </c>
      <c r="E41" s="38">
        <v>48073000</v>
      </c>
      <c r="F41" s="40"/>
      <c r="G41" s="38">
        <f t="shared" si="0"/>
        <v>48073000</v>
      </c>
      <c r="H41" s="40"/>
      <c r="I41" s="40">
        <v>71184000</v>
      </c>
      <c r="J41" s="38">
        <v>78145000</v>
      </c>
      <c r="K41" s="40">
        <v>219934000</v>
      </c>
      <c r="L41" s="40">
        <v>286141000</v>
      </c>
      <c r="M41" s="40"/>
      <c r="N41" s="41">
        <f t="shared" si="1"/>
        <v>963794000</v>
      </c>
    </row>
    <row r="42" spans="2:17" s="36" customFormat="1" ht="20.100000000000001" customHeight="1" x14ac:dyDescent="0.25">
      <c r="B42" s="17" t="s">
        <v>45</v>
      </c>
      <c r="C42" s="38">
        <v>865345000</v>
      </c>
      <c r="D42" s="40">
        <v>146593000</v>
      </c>
      <c r="E42" s="38">
        <v>88055000</v>
      </c>
      <c r="F42" s="40"/>
      <c r="G42" s="38">
        <f t="shared" si="0"/>
        <v>88055000</v>
      </c>
      <c r="H42" s="40"/>
      <c r="I42" s="40">
        <v>457589000</v>
      </c>
      <c r="J42" s="38">
        <v>338297000</v>
      </c>
      <c r="K42" s="40">
        <v>172790000</v>
      </c>
      <c r="L42" s="40">
        <v>26520000</v>
      </c>
      <c r="M42" s="40"/>
      <c r="N42" s="41">
        <f t="shared" si="1"/>
        <v>2095189000</v>
      </c>
    </row>
    <row r="43" spans="2:17" s="36" customFormat="1" ht="20.100000000000001" customHeight="1" x14ac:dyDescent="0.25">
      <c r="B43" s="17" t="s">
        <v>46</v>
      </c>
      <c r="C43" s="38">
        <v>700578000</v>
      </c>
      <c r="D43" s="40">
        <v>159531000</v>
      </c>
      <c r="E43" s="38">
        <v>22909000</v>
      </c>
      <c r="F43" s="40"/>
      <c r="G43" s="38">
        <f t="shared" si="0"/>
        <v>22909000</v>
      </c>
      <c r="H43" s="40"/>
      <c r="I43" s="40">
        <v>5794000</v>
      </c>
      <c r="J43" s="38">
        <v>195865000</v>
      </c>
      <c r="K43" s="40"/>
      <c r="L43" s="40"/>
      <c r="M43" s="40"/>
      <c r="N43" s="41">
        <f t="shared" si="1"/>
        <v>1084677000</v>
      </c>
    </row>
    <row r="44" spans="2:17" s="36" customFormat="1" ht="20.100000000000001" customHeight="1" x14ac:dyDescent="0.25">
      <c r="B44" s="17" t="s">
        <v>47</v>
      </c>
      <c r="C44" s="38">
        <v>242348000</v>
      </c>
      <c r="D44" s="40">
        <v>28484000</v>
      </c>
      <c r="E44" s="38">
        <v>105861000</v>
      </c>
      <c r="F44" s="40">
        <v>1970000</v>
      </c>
      <c r="G44" s="38">
        <f t="shared" si="0"/>
        <v>107831000</v>
      </c>
      <c r="H44" s="40"/>
      <c r="I44" s="40">
        <v>4292881000</v>
      </c>
      <c r="J44" s="38">
        <v>25197000</v>
      </c>
      <c r="K44" s="40"/>
      <c r="L44" s="40">
        <v>11000000</v>
      </c>
      <c r="M44" s="40"/>
      <c r="N44" s="41">
        <f t="shared" si="1"/>
        <v>4707741000</v>
      </c>
    </row>
    <row r="45" spans="2:17" s="36" customFormat="1" ht="20.100000000000001" customHeight="1" x14ac:dyDescent="0.25">
      <c r="B45" s="17" t="s">
        <v>48</v>
      </c>
      <c r="C45" s="38">
        <v>33589000</v>
      </c>
      <c r="D45" s="40">
        <v>4618000</v>
      </c>
      <c r="E45" s="38">
        <v>77916000</v>
      </c>
      <c r="F45" s="40">
        <v>13000</v>
      </c>
      <c r="G45" s="38">
        <f t="shared" si="0"/>
        <v>77929000</v>
      </c>
      <c r="H45" s="40"/>
      <c r="I45" s="40">
        <v>54600000</v>
      </c>
      <c r="J45" s="38">
        <v>10529000</v>
      </c>
      <c r="K45" s="40">
        <v>24160000</v>
      </c>
      <c r="L45" s="40"/>
      <c r="M45" s="40"/>
      <c r="N45" s="41">
        <f t="shared" si="1"/>
        <v>205425000</v>
      </c>
    </row>
    <row r="46" spans="2:17" s="36" customFormat="1" ht="20.100000000000001" customHeight="1" x14ac:dyDescent="0.25">
      <c r="B46" s="17" t="s">
        <v>49</v>
      </c>
      <c r="C46" s="38">
        <v>4112679000</v>
      </c>
      <c r="D46" s="40">
        <v>721415000</v>
      </c>
      <c r="E46" s="38">
        <v>439710000</v>
      </c>
      <c r="F46" s="40"/>
      <c r="G46" s="38">
        <f t="shared" si="0"/>
        <v>439710000</v>
      </c>
      <c r="H46" s="40"/>
      <c r="I46" s="40">
        <v>15337089000</v>
      </c>
      <c r="J46" s="38">
        <v>1980251000</v>
      </c>
      <c r="K46" s="40">
        <v>200107000</v>
      </c>
      <c r="L46" s="40">
        <v>17900000</v>
      </c>
      <c r="M46" s="40"/>
      <c r="N46" s="41">
        <f t="shared" si="1"/>
        <v>22809151000</v>
      </c>
    </row>
    <row r="47" spans="2:17" s="36" customFormat="1" ht="20.100000000000001" customHeight="1" x14ac:dyDescent="0.25">
      <c r="B47" s="17" t="s">
        <v>50</v>
      </c>
      <c r="C47" s="38">
        <v>795820000</v>
      </c>
      <c r="D47" s="40">
        <v>125588000</v>
      </c>
      <c r="E47" s="38">
        <f>160678000+582000</f>
        <v>161260000</v>
      </c>
      <c r="F47" s="40"/>
      <c r="G47" s="38">
        <f t="shared" si="0"/>
        <v>161260000</v>
      </c>
      <c r="H47" s="40"/>
      <c r="I47" s="40">
        <v>8873000</v>
      </c>
      <c r="J47" s="38">
        <v>267641000</v>
      </c>
      <c r="K47" s="40"/>
      <c r="L47" s="40"/>
      <c r="M47" s="40"/>
      <c r="N47" s="41">
        <f t="shared" si="1"/>
        <v>1359182000</v>
      </c>
    </row>
    <row r="48" spans="2:17" s="36" customFormat="1" ht="20.100000000000001" customHeight="1" x14ac:dyDescent="0.25">
      <c r="B48" s="17" t="s">
        <v>51</v>
      </c>
      <c r="C48" s="38">
        <v>63103000</v>
      </c>
      <c r="D48" s="40">
        <v>8275000</v>
      </c>
      <c r="E48" s="38">
        <v>23871000</v>
      </c>
      <c r="F48" s="40"/>
      <c r="G48" s="38">
        <f t="shared" si="0"/>
        <v>23871000</v>
      </c>
      <c r="H48" s="40"/>
      <c r="I48" s="40">
        <v>578000</v>
      </c>
      <c r="J48" s="38">
        <v>67701000</v>
      </c>
      <c r="K48" s="40">
        <v>1021494000</v>
      </c>
      <c r="L48" s="40"/>
      <c r="M48" s="40"/>
      <c r="N48" s="41">
        <f t="shared" si="1"/>
        <v>1185022000</v>
      </c>
    </row>
    <row r="49" spans="2:14" s="36" customFormat="1" ht="20.100000000000001" customHeight="1" x14ac:dyDescent="0.25">
      <c r="B49" s="17" t="s">
        <v>151</v>
      </c>
      <c r="C49" s="38">
        <v>248644000</v>
      </c>
      <c r="D49" s="40">
        <v>41492000</v>
      </c>
      <c r="E49" s="38">
        <v>46301000</v>
      </c>
      <c r="F49" s="40"/>
      <c r="G49" s="38">
        <f t="shared" si="0"/>
        <v>46301000</v>
      </c>
      <c r="H49" s="40"/>
      <c r="I49" s="40">
        <v>3392000</v>
      </c>
      <c r="J49" s="38">
        <v>91013000</v>
      </c>
      <c r="K49" s="40"/>
      <c r="L49" s="40"/>
      <c r="M49" s="40"/>
      <c r="N49" s="41">
        <f t="shared" si="1"/>
        <v>430842000</v>
      </c>
    </row>
    <row r="50" spans="2:14" s="36" customFormat="1" ht="20.100000000000001" customHeight="1" x14ac:dyDescent="0.25">
      <c r="B50" s="17" t="s">
        <v>52</v>
      </c>
      <c r="C50" s="38">
        <v>362692000</v>
      </c>
      <c r="D50" s="40">
        <v>63174000</v>
      </c>
      <c r="E50" s="38">
        <v>49089000</v>
      </c>
      <c r="F50" s="40"/>
      <c r="G50" s="38">
        <f t="shared" si="0"/>
        <v>49089000</v>
      </c>
      <c r="H50" s="40"/>
      <c r="I50" s="40">
        <v>17708000</v>
      </c>
      <c r="J50" s="38">
        <v>231017000</v>
      </c>
      <c r="K50" s="40">
        <v>15203000</v>
      </c>
      <c r="L50" s="40"/>
      <c r="M50" s="40"/>
      <c r="N50" s="41">
        <f t="shared" si="1"/>
        <v>738883000</v>
      </c>
    </row>
    <row r="51" spans="2:14" s="36" customFormat="1" ht="20.100000000000001" customHeight="1" x14ac:dyDescent="0.25">
      <c r="B51" s="17" t="s">
        <v>139</v>
      </c>
      <c r="C51" s="38">
        <v>158005000</v>
      </c>
      <c r="D51" s="40">
        <v>30807000</v>
      </c>
      <c r="E51" s="38">
        <v>28823000</v>
      </c>
      <c r="F51" s="40"/>
      <c r="G51" s="38">
        <f t="shared" si="0"/>
        <v>28823000</v>
      </c>
      <c r="H51" s="40"/>
      <c r="I51" s="40">
        <v>90414000</v>
      </c>
      <c r="J51" s="38">
        <v>58559000</v>
      </c>
      <c r="K51" s="40"/>
      <c r="L51" s="40"/>
      <c r="M51" s="40"/>
      <c r="N51" s="41">
        <f t="shared" si="1"/>
        <v>366608000</v>
      </c>
    </row>
    <row r="52" spans="2:14" s="36" customFormat="1" ht="20.100000000000001" customHeight="1" thickBot="1" x14ac:dyDescent="0.3">
      <c r="B52" s="17" t="s">
        <v>140</v>
      </c>
      <c r="C52" s="38">
        <v>185419000</v>
      </c>
      <c r="D52" s="40">
        <v>37824000</v>
      </c>
      <c r="E52" s="38">
        <v>94263000</v>
      </c>
      <c r="F52" s="40"/>
      <c r="G52" s="38">
        <f t="shared" si="0"/>
        <v>94263000</v>
      </c>
      <c r="H52" s="40"/>
      <c r="I52" s="40">
        <v>1174120000</v>
      </c>
      <c r="J52" s="38">
        <v>7719489000</v>
      </c>
      <c r="K52" s="40">
        <v>6894413000</v>
      </c>
      <c r="L52" s="40"/>
      <c r="M52" s="40"/>
      <c r="N52" s="41">
        <f t="shared" si="1"/>
        <v>16105528000</v>
      </c>
    </row>
    <row r="53" spans="2:14" s="45" customFormat="1" ht="24.95" customHeight="1" thickBot="1" x14ac:dyDescent="0.3">
      <c r="B53" s="42" t="s">
        <v>54</v>
      </c>
      <c r="C53" s="43">
        <f t="shared" ref="C53:N53" si="4">SUM(C8:C52)</f>
        <v>174172996300</v>
      </c>
      <c r="D53" s="43">
        <f t="shared" si="4"/>
        <v>29496455000</v>
      </c>
      <c r="E53" s="43">
        <f t="shared" si="4"/>
        <v>59452086500</v>
      </c>
      <c r="F53" s="43">
        <f t="shared" si="4"/>
        <v>511829000</v>
      </c>
      <c r="G53" s="43">
        <f t="shared" si="4"/>
        <v>59963915500</v>
      </c>
      <c r="H53" s="43">
        <f t="shared" si="4"/>
        <v>85000000000</v>
      </c>
      <c r="I53" s="43">
        <f t="shared" si="4"/>
        <v>315664638000</v>
      </c>
      <c r="J53" s="43">
        <f t="shared" si="4"/>
        <v>42201051000</v>
      </c>
      <c r="K53" s="43">
        <f t="shared" si="4"/>
        <v>14237087000</v>
      </c>
      <c r="L53" s="43">
        <f t="shared" si="4"/>
        <v>10877350000</v>
      </c>
      <c r="M53" s="43">
        <f t="shared" si="4"/>
        <v>6318287000</v>
      </c>
      <c r="N53" s="44">
        <f t="shared" si="4"/>
        <v>737931779800</v>
      </c>
    </row>
    <row r="54" spans="2:14" s="36" customFormat="1" ht="12.75" x14ac:dyDescent="0.25">
      <c r="B54" s="36" t="s">
        <v>55</v>
      </c>
      <c r="N54" s="46"/>
    </row>
    <row r="55" spans="2:14" x14ac:dyDescent="0.25">
      <c r="G55" s="47"/>
      <c r="J55" s="47"/>
      <c r="K55" s="47"/>
      <c r="L55" s="47"/>
      <c r="N55" s="47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zoomScale="70" zoomScaleNormal="70" workbookViewId="0"/>
  </sheetViews>
  <sheetFormatPr defaultColWidth="9.140625" defaultRowHeight="15" x14ac:dyDescent="0.25"/>
  <cols>
    <col min="1" max="1" width="6.28515625" style="4" customWidth="1"/>
    <col min="2" max="2" width="79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/>
  </cols>
  <sheetData>
    <row r="1" spans="1:14" ht="20.100000000000001" customHeight="1" x14ac:dyDescent="0.25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 x14ac:dyDescent="0.25">
      <c r="A2" s="1"/>
      <c r="B2" s="72" t="s">
        <v>0</v>
      </c>
      <c r="C2" s="72" t="s">
        <v>0</v>
      </c>
      <c r="D2" s="72" t="s">
        <v>0</v>
      </c>
      <c r="E2" s="72" t="s">
        <v>0</v>
      </c>
      <c r="F2" s="72"/>
      <c r="G2" s="72"/>
      <c r="H2" s="72" t="s">
        <v>0</v>
      </c>
      <c r="I2" s="72" t="s">
        <v>0</v>
      </c>
      <c r="J2" s="72" t="s">
        <v>0</v>
      </c>
      <c r="K2" s="72" t="s">
        <v>0</v>
      </c>
      <c r="L2" s="72" t="s">
        <v>0</v>
      </c>
      <c r="M2" s="72" t="s">
        <v>0</v>
      </c>
      <c r="N2" s="72" t="s">
        <v>0</v>
      </c>
    </row>
    <row r="3" spans="1:14" ht="20.100000000000001" customHeight="1" x14ac:dyDescent="0.25">
      <c r="A3" s="1"/>
      <c r="B3" s="72" t="s">
        <v>56</v>
      </c>
      <c r="C3" s="72" t="s">
        <v>0</v>
      </c>
      <c r="D3" s="72" t="s">
        <v>0</v>
      </c>
      <c r="E3" s="72" t="s">
        <v>0</v>
      </c>
      <c r="F3" s="72"/>
      <c r="G3" s="72"/>
      <c r="H3" s="72" t="s">
        <v>0</v>
      </c>
      <c r="I3" s="72" t="s">
        <v>0</v>
      </c>
      <c r="J3" s="72" t="s">
        <v>0</v>
      </c>
      <c r="K3" s="72" t="s">
        <v>0</v>
      </c>
      <c r="L3" s="72" t="s">
        <v>0</v>
      </c>
      <c r="M3" s="72" t="s">
        <v>0</v>
      </c>
      <c r="N3" s="72" t="s">
        <v>0</v>
      </c>
    </row>
    <row r="4" spans="1:14" ht="20.100000000000001" customHeight="1" x14ac:dyDescent="0.25">
      <c r="A4" s="1"/>
      <c r="B4" s="73" t="s">
        <v>220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8" customFormat="1" ht="20.100000000000001" customHeight="1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 x14ac:dyDescent="0.25">
      <c r="A6" s="9"/>
      <c r="B6" s="81" t="s">
        <v>3</v>
      </c>
      <c r="C6" s="68" t="s">
        <v>4</v>
      </c>
      <c r="D6" s="68" t="s">
        <v>5</v>
      </c>
      <c r="E6" s="76" t="s">
        <v>6</v>
      </c>
      <c r="F6" s="77"/>
      <c r="G6" s="78"/>
      <c r="H6" s="68" t="s">
        <v>7</v>
      </c>
      <c r="I6" s="68" t="s">
        <v>8</v>
      </c>
      <c r="J6" s="68" t="s">
        <v>9</v>
      </c>
      <c r="K6" s="68" t="s">
        <v>10</v>
      </c>
      <c r="L6" s="68" t="s">
        <v>11</v>
      </c>
      <c r="M6" s="68" t="s">
        <v>12</v>
      </c>
      <c r="N6" s="70" t="s">
        <v>13</v>
      </c>
    </row>
    <row r="7" spans="1:14" s="10" customFormat="1" ht="45" customHeight="1" thickBot="1" x14ac:dyDescent="0.3">
      <c r="A7" s="11"/>
      <c r="B7" s="82"/>
      <c r="C7" s="79" t="s">
        <v>0</v>
      </c>
      <c r="D7" s="79" t="s">
        <v>0</v>
      </c>
      <c r="E7" s="12" t="s">
        <v>14</v>
      </c>
      <c r="F7" s="12" t="s">
        <v>15</v>
      </c>
      <c r="G7" s="12" t="s">
        <v>13</v>
      </c>
      <c r="H7" s="79" t="s">
        <v>0</v>
      </c>
      <c r="I7" s="79" t="s">
        <v>0</v>
      </c>
      <c r="J7" s="79" t="s">
        <v>0</v>
      </c>
      <c r="K7" s="79" t="s">
        <v>0</v>
      </c>
      <c r="L7" s="79" t="s">
        <v>0</v>
      </c>
      <c r="M7" s="79" t="s">
        <v>0</v>
      </c>
      <c r="N7" s="80" t="s">
        <v>0</v>
      </c>
    </row>
    <row r="8" spans="1:14" ht="19.5" customHeight="1" x14ac:dyDescent="0.25">
      <c r="A8" s="13"/>
      <c r="B8" s="14" t="s">
        <v>57</v>
      </c>
      <c r="C8" s="15">
        <v>40087000</v>
      </c>
      <c r="D8" s="15">
        <v>5747000</v>
      </c>
      <c r="E8" s="15">
        <v>3972000</v>
      </c>
      <c r="F8" s="15"/>
      <c r="G8" s="15">
        <f>E8+F8</f>
        <v>3972000</v>
      </c>
      <c r="H8" s="15"/>
      <c r="I8" s="15">
        <v>52051000</v>
      </c>
      <c r="J8" s="15">
        <v>3946000</v>
      </c>
      <c r="K8" s="15"/>
      <c r="L8" s="15"/>
      <c r="M8" s="15"/>
      <c r="N8" s="16">
        <f>SUM(C8,D8,G8,H8,I8,J8,K8,L8,M8)</f>
        <v>105803000</v>
      </c>
    </row>
    <row r="9" spans="1:14" ht="19.5" customHeight="1" x14ac:dyDescent="0.25">
      <c r="B9" s="17" t="s">
        <v>167</v>
      </c>
      <c r="C9" s="18">
        <v>608340000</v>
      </c>
      <c r="D9" s="18">
        <v>101408000</v>
      </c>
      <c r="E9" s="18">
        <v>81156000</v>
      </c>
      <c r="F9" s="18"/>
      <c r="G9" s="18">
        <f t="shared" ref="G9:G72" si="0">E9+F9</f>
        <v>81156000</v>
      </c>
      <c r="H9" s="18"/>
      <c r="I9" s="18">
        <v>27745000</v>
      </c>
      <c r="J9" s="18">
        <v>206860000</v>
      </c>
      <c r="K9" s="18"/>
      <c r="L9" s="18"/>
      <c r="M9" s="18"/>
      <c r="N9" s="19">
        <f t="shared" ref="N9:N72" si="1">SUM(C9,D9,G9,H9,I9,J9,K9,L9,M9)</f>
        <v>1025509000</v>
      </c>
    </row>
    <row r="10" spans="1:14" ht="19.5" customHeight="1" x14ac:dyDescent="0.25">
      <c r="B10" s="17" t="s">
        <v>168</v>
      </c>
      <c r="C10" s="18">
        <v>316912000</v>
      </c>
      <c r="D10" s="18">
        <v>48974000</v>
      </c>
      <c r="E10" s="18">
        <v>90652000</v>
      </c>
      <c r="F10" s="18"/>
      <c r="G10" s="18">
        <f t="shared" si="0"/>
        <v>90652000</v>
      </c>
      <c r="H10" s="18"/>
      <c r="I10" s="18">
        <v>11915000</v>
      </c>
      <c r="J10" s="18">
        <v>66234000</v>
      </c>
      <c r="K10" s="18"/>
      <c r="L10" s="18"/>
      <c r="M10" s="18"/>
      <c r="N10" s="19">
        <f t="shared" si="1"/>
        <v>534687000</v>
      </c>
    </row>
    <row r="11" spans="1:14" ht="19.5" customHeight="1" x14ac:dyDescent="0.25">
      <c r="B11" s="17" t="s">
        <v>58</v>
      </c>
      <c r="C11" s="18">
        <v>586306000</v>
      </c>
      <c r="D11" s="18">
        <v>98525000</v>
      </c>
      <c r="E11" s="18">
        <v>100404000</v>
      </c>
      <c r="F11" s="18"/>
      <c r="G11" s="18">
        <f t="shared" si="0"/>
        <v>100404000</v>
      </c>
      <c r="H11" s="18"/>
      <c r="I11" s="18">
        <v>28720000</v>
      </c>
      <c r="J11" s="18">
        <v>209395000</v>
      </c>
      <c r="K11" s="18"/>
      <c r="L11" s="18"/>
      <c r="M11" s="18"/>
      <c r="N11" s="19">
        <f t="shared" si="1"/>
        <v>1023350000</v>
      </c>
    </row>
    <row r="12" spans="1:14" ht="19.5" customHeight="1" x14ac:dyDescent="0.25">
      <c r="B12" s="17" t="s">
        <v>169</v>
      </c>
      <c r="C12" s="18">
        <v>557425000</v>
      </c>
      <c r="D12" s="18">
        <v>86633000</v>
      </c>
      <c r="E12" s="18">
        <v>92432000</v>
      </c>
      <c r="F12" s="18"/>
      <c r="G12" s="18">
        <f t="shared" si="0"/>
        <v>92432000</v>
      </c>
      <c r="H12" s="18"/>
      <c r="I12" s="18">
        <v>25490000</v>
      </c>
      <c r="J12" s="18">
        <v>189509000</v>
      </c>
      <c r="K12" s="18"/>
      <c r="L12" s="18"/>
      <c r="M12" s="18"/>
      <c r="N12" s="19">
        <f t="shared" si="1"/>
        <v>951489000</v>
      </c>
    </row>
    <row r="13" spans="1:14" ht="19.5" customHeight="1" x14ac:dyDescent="0.25">
      <c r="B13" s="17" t="s">
        <v>59</v>
      </c>
      <c r="C13" s="18">
        <v>809143000</v>
      </c>
      <c r="D13" s="18">
        <v>142465000</v>
      </c>
      <c r="E13" s="18">
        <v>175679000</v>
      </c>
      <c r="F13" s="18"/>
      <c r="G13" s="18">
        <f t="shared" si="0"/>
        <v>175679000</v>
      </c>
      <c r="H13" s="18"/>
      <c r="I13" s="18">
        <v>43565000</v>
      </c>
      <c r="J13" s="18">
        <v>221295000</v>
      </c>
      <c r="K13" s="18"/>
      <c r="L13" s="18"/>
      <c r="M13" s="18"/>
      <c r="N13" s="19">
        <f t="shared" si="1"/>
        <v>1392147000</v>
      </c>
    </row>
    <row r="14" spans="1:14" ht="19.5" customHeight="1" x14ac:dyDescent="0.25">
      <c r="B14" s="17" t="s">
        <v>60</v>
      </c>
      <c r="C14" s="18">
        <v>318833000</v>
      </c>
      <c r="D14" s="18">
        <v>47783000</v>
      </c>
      <c r="E14" s="18">
        <v>80616000</v>
      </c>
      <c r="F14" s="18"/>
      <c r="G14" s="18">
        <f t="shared" si="0"/>
        <v>80616000</v>
      </c>
      <c r="H14" s="18"/>
      <c r="I14" s="18">
        <v>10301000</v>
      </c>
      <c r="J14" s="18">
        <v>83644000</v>
      </c>
      <c r="K14" s="18"/>
      <c r="L14" s="18"/>
      <c r="M14" s="18"/>
      <c r="N14" s="19">
        <f t="shared" si="1"/>
        <v>541177000</v>
      </c>
    </row>
    <row r="15" spans="1:14" ht="19.5" customHeight="1" x14ac:dyDescent="0.25">
      <c r="B15" s="17" t="s">
        <v>170</v>
      </c>
      <c r="C15" s="18">
        <v>153842000</v>
      </c>
      <c r="D15" s="18">
        <v>24149000</v>
      </c>
      <c r="E15" s="18">
        <v>47880000</v>
      </c>
      <c r="F15" s="18"/>
      <c r="G15" s="18">
        <f t="shared" si="0"/>
        <v>47880000</v>
      </c>
      <c r="H15" s="18"/>
      <c r="I15" s="18">
        <v>5657000</v>
      </c>
      <c r="J15" s="18">
        <v>68928000</v>
      </c>
      <c r="K15" s="18"/>
      <c r="L15" s="18"/>
      <c r="M15" s="18"/>
      <c r="N15" s="19">
        <f t="shared" si="1"/>
        <v>300456000</v>
      </c>
    </row>
    <row r="16" spans="1:14" ht="19.5" customHeight="1" x14ac:dyDescent="0.25">
      <c r="B16" s="17" t="s">
        <v>171</v>
      </c>
      <c r="C16" s="18">
        <v>400139000</v>
      </c>
      <c r="D16" s="18">
        <v>60257000</v>
      </c>
      <c r="E16" s="18">
        <v>69420000</v>
      </c>
      <c r="F16" s="18"/>
      <c r="G16" s="18">
        <f t="shared" si="0"/>
        <v>69420000</v>
      </c>
      <c r="H16" s="18"/>
      <c r="I16" s="18">
        <v>13386000</v>
      </c>
      <c r="J16" s="18">
        <v>105206000</v>
      </c>
      <c r="K16" s="18"/>
      <c r="L16" s="18"/>
      <c r="M16" s="18"/>
      <c r="N16" s="19">
        <f t="shared" si="1"/>
        <v>648408000</v>
      </c>
    </row>
    <row r="17" spans="2:14" ht="19.5" customHeight="1" x14ac:dyDescent="0.25">
      <c r="B17" s="17" t="s">
        <v>172</v>
      </c>
      <c r="C17" s="18">
        <v>211030000</v>
      </c>
      <c r="D17" s="18">
        <v>31261000</v>
      </c>
      <c r="E17" s="18">
        <v>44304000</v>
      </c>
      <c r="F17" s="18"/>
      <c r="G17" s="18">
        <f t="shared" si="0"/>
        <v>44304000</v>
      </c>
      <c r="H17" s="18"/>
      <c r="I17" s="18">
        <v>8455000</v>
      </c>
      <c r="J17" s="18">
        <v>32933000</v>
      </c>
      <c r="K17" s="18"/>
      <c r="L17" s="18"/>
      <c r="M17" s="18"/>
      <c r="N17" s="19">
        <f t="shared" si="1"/>
        <v>327983000</v>
      </c>
    </row>
    <row r="18" spans="2:14" ht="19.5" customHeight="1" x14ac:dyDescent="0.25">
      <c r="B18" s="17" t="s">
        <v>61</v>
      </c>
      <c r="C18" s="18">
        <v>84306000</v>
      </c>
      <c r="D18" s="18">
        <v>13872000</v>
      </c>
      <c r="E18" s="18">
        <v>14671000</v>
      </c>
      <c r="F18" s="18"/>
      <c r="G18" s="18">
        <f t="shared" si="0"/>
        <v>14671000</v>
      </c>
      <c r="H18" s="18"/>
      <c r="I18" s="18">
        <v>4000000</v>
      </c>
      <c r="J18" s="18">
        <v>46797000</v>
      </c>
      <c r="K18" s="18"/>
      <c r="L18" s="18"/>
      <c r="M18" s="18"/>
      <c r="N18" s="19">
        <f t="shared" si="1"/>
        <v>163646000</v>
      </c>
    </row>
    <row r="19" spans="2:14" ht="19.5" customHeight="1" x14ac:dyDescent="0.25">
      <c r="B19" s="17" t="s">
        <v>173</v>
      </c>
      <c r="C19" s="18">
        <v>490831000</v>
      </c>
      <c r="D19" s="18">
        <v>83815000</v>
      </c>
      <c r="E19" s="18">
        <v>80841000</v>
      </c>
      <c r="F19" s="18"/>
      <c r="G19" s="18">
        <f t="shared" si="0"/>
        <v>80841000</v>
      </c>
      <c r="H19" s="18"/>
      <c r="I19" s="18">
        <v>23750000</v>
      </c>
      <c r="J19" s="18">
        <v>158965000</v>
      </c>
      <c r="K19" s="18"/>
      <c r="L19" s="18"/>
      <c r="M19" s="18"/>
      <c r="N19" s="19">
        <f t="shared" si="1"/>
        <v>838202000</v>
      </c>
    </row>
    <row r="20" spans="2:14" ht="19.5" customHeight="1" x14ac:dyDescent="0.25">
      <c r="B20" s="17" t="s">
        <v>174</v>
      </c>
      <c r="C20" s="18">
        <v>462030000</v>
      </c>
      <c r="D20" s="18">
        <v>75972000</v>
      </c>
      <c r="E20" s="18">
        <v>54984000</v>
      </c>
      <c r="F20" s="18"/>
      <c r="G20" s="18">
        <f t="shared" si="0"/>
        <v>54984000</v>
      </c>
      <c r="H20" s="18"/>
      <c r="I20" s="18">
        <v>21176000</v>
      </c>
      <c r="J20" s="18">
        <v>117060000</v>
      </c>
      <c r="K20" s="18"/>
      <c r="L20" s="18"/>
      <c r="M20" s="18"/>
      <c r="N20" s="19">
        <f t="shared" si="1"/>
        <v>731222000</v>
      </c>
    </row>
    <row r="21" spans="2:14" ht="19.5" customHeight="1" x14ac:dyDescent="0.25">
      <c r="B21" s="17" t="s">
        <v>175</v>
      </c>
      <c r="C21" s="18">
        <v>206198000</v>
      </c>
      <c r="D21" s="18">
        <v>33365000</v>
      </c>
      <c r="E21" s="18">
        <v>37416000</v>
      </c>
      <c r="F21" s="18"/>
      <c r="G21" s="18">
        <f t="shared" si="0"/>
        <v>37416000</v>
      </c>
      <c r="H21" s="18"/>
      <c r="I21" s="18">
        <v>10934000</v>
      </c>
      <c r="J21" s="18">
        <v>59150000</v>
      </c>
      <c r="K21" s="18"/>
      <c r="L21" s="18"/>
      <c r="M21" s="18"/>
      <c r="N21" s="19">
        <f t="shared" si="1"/>
        <v>347063000</v>
      </c>
    </row>
    <row r="22" spans="2:14" ht="19.5" customHeight="1" x14ac:dyDescent="0.25">
      <c r="B22" s="17" t="s">
        <v>176</v>
      </c>
      <c r="C22" s="18">
        <v>328785000</v>
      </c>
      <c r="D22" s="18">
        <v>53450000</v>
      </c>
      <c r="E22" s="18">
        <v>76781000</v>
      </c>
      <c r="F22" s="18"/>
      <c r="G22" s="18">
        <f t="shared" si="0"/>
        <v>76781000</v>
      </c>
      <c r="H22" s="18"/>
      <c r="I22" s="18">
        <v>16643000</v>
      </c>
      <c r="J22" s="18">
        <v>90556000</v>
      </c>
      <c r="K22" s="18"/>
      <c r="L22" s="18"/>
      <c r="M22" s="18"/>
      <c r="N22" s="19">
        <f t="shared" si="1"/>
        <v>566215000</v>
      </c>
    </row>
    <row r="23" spans="2:14" ht="19.5" customHeight="1" x14ac:dyDescent="0.25">
      <c r="B23" s="17" t="s">
        <v>62</v>
      </c>
      <c r="C23" s="18">
        <v>349101000</v>
      </c>
      <c r="D23" s="18">
        <v>56880000</v>
      </c>
      <c r="E23" s="18">
        <v>90295000</v>
      </c>
      <c r="F23" s="18"/>
      <c r="G23" s="18">
        <f t="shared" si="0"/>
        <v>90295000</v>
      </c>
      <c r="H23" s="18"/>
      <c r="I23" s="18">
        <v>11402000</v>
      </c>
      <c r="J23" s="18">
        <v>111643000</v>
      </c>
      <c r="K23" s="18"/>
      <c r="L23" s="18"/>
      <c r="M23" s="18"/>
      <c r="N23" s="19">
        <f t="shared" si="1"/>
        <v>619321000</v>
      </c>
    </row>
    <row r="24" spans="2:14" ht="19.5" customHeight="1" x14ac:dyDescent="0.25">
      <c r="B24" s="17" t="s">
        <v>177</v>
      </c>
      <c r="C24" s="18">
        <v>344205000</v>
      </c>
      <c r="D24" s="18">
        <v>51179000</v>
      </c>
      <c r="E24" s="18">
        <v>83378000</v>
      </c>
      <c r="F24" s="18"/>
      <c r="G24" s="18">
        <f t="shared" si="0"/>
        <v>83378000</v>
      </c>
      <c r="H24" s="18"/>
      <c r="I24" s="18">
        <v>13831000</v>
      </c>
      <c r="J24" s="18">
        <v>82041000</v>
      </c>
      <c r="K24" s="18"/>
      <c r="L24" s="18"/>
      <c r="M24" s="18"/>
      <c r="N24" s="19">
        <f t="shared" si="1"/>
        <v>574634000</v>
      </c>
    </row>
    <row r="25" spans="2:14" ht="19.5" customHeight="1" x14ac:dyDescent="0.25">
      <c r="B25" s="17" t="s">
        <v>178</v>
      </c>
      <c r="C25" s="18">
        <v>320297000</v>
      </c>
      <c r="D25" s="18">
        <v>50788000</v>
      </c>
      <c r="E25" s="18">
        <v>47214000</v>
      </c>
      <c r="F25" s="18"/>
      <c r="G25" s="18">
        <f t="shared" si="0"/>
        <v>47214000</v>
      </c>
      <c r="H25" s="18"/>
      <c r="I25" s="18">
        <v>15837000</v>
      </c>
      <c r="J25" s="18">
        <v>100583000</v>
      </c>
      <c r="K25" s="18"/>
      <c r="L25" s="18"/>
      <c r="M25" s="18"/>
      <c r="N25" s="19">
        <f t="shared" si="1"/>
        <v>534719000</v>
      </c>
    </row>
    <row r="26" spans="2:14" ht="19.5" customHeight="1" x14ac:dyDescent="0.25">
      <c r="B26" s="17" t="s">
        <v>63</v>
      </c>
      <c r="C26" s="18">
        <v>308771000</v>
      </c>
      <c r="D26" s="18">
        <v>46781000</v>
      </c>
      <c r="E26" s="18">
        <v>54533000</v>
      </c>
      <c r="F26" s="18"/>
      <c r="G26" s="18">
        <f t="shared" si="0"/>
        <v>54533000</v>
      </c>
      <c r="H26" s="18"/>
      <c r="I26" s="18">
        <v>14956000</v>
      </c>
      <c r="J26" s="18">
        <v>84849000</v>
      </c>
      <c r="K26" s="18"/>
      <c r="L26" s="18"/>
      <c r="M26" s="18"/>
      <c r="N26" s="19">
        <f t="shared" si="1"/>
        <v>509890000</v>
      </c>
    </row>
    <row r="27" spans="2:14" ht="19.5" customHeight="1" x14ac:dyDescent="0.25">
      <c r="B27" s="17" t="s">
        <v>179</v>
      </c>
      <c r="C27" s="18">
        <v>246463000</v>
      </c>
      <c r="D27" s="18">
        <v>35467000</v>
      </c>
      <c r="E27" s="18">
        <v>41893000</v>
      </c>
      <c r="F27" s="18"/>
      <c r="G27" s="18">
        <f t="shared" si="0"/>
        <v>41893000</v>
      </c>
      <c r="H27" s="18"/>
      <c r="I27" s="18">
        <v>11372000</v>
      </c>
      <c r="J27" s="18">
        <v>104450000</v>
      </c>
      <c r="K27" s="18"/>
      <c r="L27" s="18"/>
      <c r="M27" s="18"/>
      <c r="N27" s="19">
        <f t="shared" si="1"/>
        <v>439645000</v>
      </c>
    </row>
    <row r="28" spans="2:14" ht="19.5" customHeight="1" x14ac:dyDescent="0.25">
      <c r="B28" s="17" t="s">
        <v>180</v>
      </c>
      <c r="C28" s="18">
        <v>358305000</v>
      </c>
      <c r="D28" s="18">
        <v>58450000</v>
      </c>
      <c r="E28" s="18">
        <v>54822000</v>
      </c>
      <c r="F28" s="18"/>
      <c r="G28" s="18">
        <f t="shared" si="0"/>
        <v>54822000</v>
      </c>
      <c r="H28" s="18"/>
      <c r="I28" s="18">
        <v>16726000</v>
      </c>
      <c r="J28" s="18">
        <v>95372000</v>
      </c>
      <c r="K28" s="18"/>
      <c r="L28" s="18"/>
      <c r="M28" s="18"/>
      <c r="N28" s="19">
        <f t="shared" si="1"/>
        <v>583675000</v>
      </c>
    </row>
    <row r="29" spans="2:14" ht="19.5" customHeight="1" x14ac:dyDescent="0.25">
      <c r="B29" s="17" t="s">
        <v>181</v>
      </c>
      <c r="C29" s="18">
        <v>311487000</v>
      </c>
      <c r="D29" s="18">
        <v>50412000</v>
      </c>
      <c r="E29" s="18">
        <v>44942000</v>
      </c>
      <c r="F29" s="18"/>
      <c r="G29" s="18">
        <f t="shared" si="0"/>
        <v>44942000</v>
      </c>
      <c r="H29" s="18"/>
      <c r="I29" s="18">
        <v>15508000</v>
      </c>
      <c r="J29" s="18">
        <v>54055000</v>
      </c>
      <c r="K29" s="18"/>
      <c r="L29" s="18"/>
      <c r="M29" s="18"/>
      <c r="N29" s="19">
        <f t="shared" si="1"/>
        <v>476404000</v>
      </c>
    </row>
    <row r="30" spans="2:14" ht="19.5" customHeight="1" x14ac:dyDescent="0.25">
      <c r="B30" s="17" t="s">
        <v>182</v>
      </c>
      <c r="C30" s="18">
        <v>316448000</v>
      </c>
      <c r="D30" s="18">
        <v>50438000</v>
      </c>
      <c r="E30" s="18">
        <v>51164000</v>
      </c>
      <c r="F30" s="18"/>
      <c r="G30" s="18">
        <f t="shared" si="0"/>
        <v>51164000</v>
      </c>
      <c r="H30" s="18"/>
      <c r="I30" s="18">
        <v>14514000</v>
      </c>
      <c r="J30" s="18">
        <v>70044000</v>
      </c>
      <c r="K30" s="18"/>
      <c r="L30" s="18"/>
      <c r="M30" s="18"/>
      <c r="N30" s="19">
        <f t="shared" si="1"/>
        <v>502608000</v>
      </c>
    </row>
    <row r="31" spans="2:14" ht="19.5" customHeight="1" x14ac:dyDescent="0.25">
      <c r="B31" s="17" t="s">
        <v>183</v>
      </c>
      <c r="C31" s="18">
        <v>388431000</v>
      </c>
      <c r="D31" s="18">
        <v>54402000</v>
      </c>
      <c r="E31" s="18">
        <v>85367000</v>
      </c>
      <c r="F31" s="18"/>
      <c r="G31" s="18">
        <f t="shared" si="0"/>
        <v>85367000</v>
      </c>
      <c r="H31" s="18"/>
      <c r="I31" s="18">
        <v>16630000</v>
      </c>
      <c r="J31" s="18">
        <v>68852000</v>
      </c>
      <c r="K31" s="18"/>
      <c r="L31" s="18"/>
      <c r="M31" s="18"/>
      <c r="N31" s="19">
        <f t="shared" si="1"/>
        <v>613682000</v>
      </c>
    </row>
    <row r="32" spans="2:14" ht="19.5" customHeight="1" x14ac:dyDescent="0.25">
      <c r="B32" s="17" t="s">
        <v>184</v>
      </c>
      <c r="C32" s="18">
        <v>261625000</v>
      </c>
      <c r="D32" s="18">
        <v>39314000</v>
      </c>
      <c r="E32" s="18">
        <v>44950000</v>
      </c>
      <c r="F32" s="18"/>
      <c r="G32" s="18">
        <f t="shared" si="0"/>
        <v>44950000</v>
      </c>
      <c r="H32" s="18"/>
      <c r="I32" s="18">
        <v>12133000</v>
      </c>
      <c r="J32" s="18">
        <v>75348000</v>
      </c>
      <c r="K32" s="18"/>
      <c r="L32" s="18"/>
      <c r="M32" s="18"/>
      <c r="N32" s="19">
        <f t="shared" si="1"/>
        <v>433370000</v>
      </c>
    </row>
    <row r="33" spans="2:14" ht="19.5" customHeight="1" x14ac:dyDescent="0.25">
      <c r="B33" s="17" t="s">
        <v>185</v>
      </c>
      <c r="C33" s="18">
        <v>261570000</v>
      </c>
      <c r="D33" s="18">
        <v>37551000</v>
      </c>
      <c r="E33" s="18">
        <v>43564000</v>
      </c>
      <c r="F33" s="18"/>
      <c r="G33" s="18">
        <f t="shared" si="0"/>
        <v>43564000</v>
      </c>
      <c r="H33" s="18"/>
      <c r="I33" s="18">
        <v>10877000</v>
      </c>
      <c r="J33" s="18">
        <v>57715000</v>
      </c>
      <c r="K33" s="18"/>
      <c r="L33" s="18"/>
      <c r="M33" s="18"/>
      <c r="N33" s="19">
        <f t="shared" si="1"/>
        <v>411277000</v>
      </c>
    </row>
    <row r="34" spans="2:14" ht="19.5" customHeight="1" x14ac:dyDescent="0.25">
      <c r="B34" s="17" t="s">
        <v>186</v>
      </c>
      <c r="C34" s="18">
        <v>258142000</v>
      </c>
      <c r="D34" s="18">
        <v>39250000</v>
      </c>
      <c r="E34" s="18">
        <v>44991000</v>
      </c>
      <c r="F34" s="18"/>
      <c r="G34" s="18">
        <f t="shared" si="0"/>
        <v>44991000</v>
      </c>
      <c r="H34" s="18"/>
      <c r="I34" s="18">
        <v>11822000</v>
      </c>
      <c r="J34" s="18">
        <v>48830000</v>
      </c>
      <c r="K34" s="18"/>
      <c r="L34" s="18"/>
      <c r="M34" s="18"/>
      <c r="N34" s="19">
        <f t="shared" si="1"/>
        <v>403035000</v>
      </c>
    </row>
    <row r="35" spans="2:14" ht="19.5" customHeight="1" x14ac:dyDescent="0.25">
      <c r="B35" s="17" t="s">
        <v>211</v>
      </c>
      <c r="C35" s="18">
        <v>246630000</v>
      </c>
      <c r="D35" s="18">
        <v>35118000</v>
      </c>
      <c r="E35" s="18">
        <v>42365000</v>
      </c>
      <c r="F35" s="18"/>
      <c r="G35" s="18">
        <f t="shared" si="0"/>
        <v>42365000</v>
      </c>
      <c r="H35" s="18"/>
      <c r="I35" s="18">
        <v>9755000</v>
      </c>
      <c r="J35" s="18">
        <v>45155000</v>
      </c>
      <c r="K35" s="18"/>
      <c r="L35" s="18"/>
      <c r="M35" s="18"/>
      <c r="N35" s="19">
        <f t="shared" si="1"/>
        <v>379023000</v>
      </c>
    </row>
    <row r="36" spans="2:14" ht="19.5" customHeight="1" x14ac:dyDescent="0.25">
      <c r="B36" s="17" t="s">
        <v>187</v>
      </c>
      <c r="C36" s="18">
        <v>205591000</v>
      </c>
      <c r="D36" s="18">
        <v>31540000</v>
      </c>
      <c r="E36" s="18">
        <v>42827000</v>
      </c>
      <c r="F36" s="18"/>
      <c r="G36" s="18">
        <f t="shared" si="0"/>
        <v>42827000</v>
      </c>
      <c r="H36" s="18"/>
      <c r="I36" s="18">
        <v>10867000</v>
      </c>
      <c r="J36" s="18">
        <v>72830000</v>
      </c>
      <c r="K36" s="18"/>
      <c r="L36" s="18"/>
      <c r="M36" s="18"/>
      <c r="N36" s="19">
        <f t="shared" si="1"/>
        <v>363655000</v>
      </c>
    </row>
    <row r="37" spans="2:14" ht="19.5" customHeight="1" x14ac:dyDescent="0.25">
      <c r="B37" s="17" t="s">
        <v>64</v>
      </c>
      <c r="C37" s="18">
        <v>68556000</v>
      </c>
      <c r="D37" s="18">
        <v>10253000</v>
      </c>
      <c r="E37" s="18">
        <v>12457000</v>
      </c>
      <c r="F37" s="18"/>
      <c r="G37" s="18">
        <f t="shared" si="0"/>
        <v>12457000</v>
      </c>
      <c r="H37" s="18"/>
      <c r="I37" s="18">
        <v>2280000</v>
      </c>
      <c r="J37" s="18">
        <v>23121000</v>
      </c>
      <c r="K37" s="18"/>
      <c r="L37" s="18"/>
      <c r="M37" s="18"/>
      <c r="N37" s="19">
        <f t="shared" si="1"/>
        <v>116667000</v>
      </c>
    </row>
    <row r="38" spans="2:14" ht="19.5" customHeight="1" x14ac:dyDescent="0.25">
      <c r="B38" s="17" t="s">
        <v>188</v>
      </c>
      <c r="C38" s="18">
        <v>68437000</v>
      </c>
      <c r="D38" s="18">
        <v>9723000</v>
      </c>
      <c r="E38" s="18">
        <v>12198000</v>
      </c>
      <c r="F38" s="18"/>
      <c r="G38" s="18">
        <f t="shared" si="0"/>
        <v>12198000</v>
      </c>
      <c r="H38" s="18"/>
      <c r="I38" s="18">
        <v>2140000</v>
      </c>
      <c r="J38" s="18">
        <v>35126000</v>
      </c>
      <c r="K38" s="18"/>
      <c r="L38" s="18"/>
      <c r="M38" s="18"/>
      <c r="N38" s="19">
        <f t="shared" si="1"/>
        <v>127624000</v>
      </c>
    </row>
    <row r="39" spans="2:14" ht="19.5" customHeight="1" x14ac:dyDescent="0.25">
      <c r="B39" s="17" t="s">
        <v>189</v>
      </c>
      <c r="C39" s="18">
        <v>154162000</v>
      </c>
      <c r="D39" s="18">
        <v>23071000</v>
      </c>
      <c r="E39" s="18">
        <v>27323000</v>
      </c>
      <c r="F39" s="18"/>
      <c r="G39" s="18">
        <f t="shared" si="0"/>
        <v>27323000</v>
      </c>
      <c r="H39" s="18"/>
      <c r="I39" s="18">
        <v>6453000</v>
      </c>
      <c r="J39" s="18">
        <v>34676000</v>
      </c>
      <c r="K39" s="18"/>
      <c r="L39" s="18"/>
      <c r="M39" s="18"/>
      <c r="N39" s="19">
        <f t="shared" si="1"/>
        <v>245685000</v>
      </c>
    </row>
    <row r="40" spans="2:14" ht="19.5" customHeight="1" x14ac:dyDescent="0.25">
      <c r="B40" s="17" t="s">
        <v>190</v>
      </c>
      <c r="C40" s="18">
        <v>294541000</v>
      </c>
      <c r="D40" s="18">
        <v>44830000</v>
      </c>
      <c r="E40" s="18">
        <v>49905000</v>
      </c>
      <c r="F40" s="18"/>
      <c r="G40" s="18">
        <f t="shared" si="0"/>
        <v>49905000</v>
      </c>
      <c r="H40" s="18"/>
      <c r="I40" s="18">
        <v>13391000</v>
      </c>
      <c r="J40" s="18">
        <v>52331000</v>
      </c>
      <c r="K40" s="18"/>
      <c r="L40" s="18"/>
      <c r="M40" s="18"/>
      <c r="N40" s="19">
        <f t="shared" si="1"/>
        <v>454998000</v>
      </c>
    </row>
    <row r="41" spans="2:14" ht="19.5" customHeight="1" x14ac:dyDescent="0.25">
      <c r="B41" s="17" t="s">
        <v>191</v>
      </c>
      <c r="C41" s="18">
        <v>217663000</v>
      </c>
      <c r="D41" s="18">
        <v>34216000</v>
      </c>
      <c r="E41" s="18">
        <v>29893000</v>
      </c>
      <c r="F41" s="18"/>
      <c r="G41" s="18">
        <f t="shared" si="0"/>
        <v>29893000</v>
      </c>
      <c r="H41" s="18"/>
      <c r="I41" s="18">
        <v>10388000</v>
      </c>
      <c r="J41" s="18">
        <v>71973000</v>
      </c>
      <c r="K41" s="18"/>
      <c r="L41" s="18"/>
      <c r="M41" s="18"/>
      <c r="N41" s="19">
        <f t="shared" si="1"/>
        <v>364133000</v>
      </c>
    </row>
    <row r="42" spans="2:14" ht="19.5" customHeight="1" x14ac:dyDescent="0.25">
      <c r="B42" s="17" t="s">
        <v>192</v>
      </c>
      <c r="C42" s="18">
        <v>157021000</v>
      </c>
      <c r="D42" s="18">
        <v>23982000</v>
      </c>
      <c r="E42" s="18">
        <v>33266000</v>
      </c>
      <c r="F42" s="18"/>
      <c r="G42" s="18">
        <f t="shared" si="0"/>
        <v>33266000</v>
      </c>
      <c r="H42" s="18"/>
      <c r="I42" s="18">
        <v>7690000</v>
      </c>
      <c r="J42" s="18">
        <v>38098000</v>
      </c>
      <c r="K42" s="18"/>
      <c r="L42" s="18"/>
      <c r="M42" s="18"/>
      <c r="N42" s="19">
        <f t="shared" si="1"/>
        <v>260057000</v>
      </c>
    </row>
    <row r="43" spans="2:14" ht="19.5" customHeight="1" x14ac:dyDescent="0.25">
      <c r="B43" s="17" t="s">
        <v>193</v>
      </c>
      <c r="C43" s="18">
        <v>218041000</v>
      </c>
      <c r="D43" s="18">
        <v>34018000</v>
      </c>
      <c r="E43" s="18">
        <v>33165000</v>
      </c>
      <c r="F43" s="18"/>
      <c r="G43" s="18">
        <f t="shared" si="0"/>
        <v>33165000</v>
      </c>
      <c r="H43" s="18"/>
      <c r="I43" s="18">
        <v>10687000</v>
      </c>
      <c r="J43" s="18">
        <v>77972000</v>
      </c>
      <c r="K43" s="18"/>
      <c r="L43" s="18"/>
      <c r="M43" s="18"/>
      <c r="N43" s="19">
        <f t="shared" si="1"/>
        <v>373883000</v>
      </c>
    </row>
    <row r="44" spans="2:14" ht="19.5" customHeight="1" x14ac:dyDescent="0.25">
      <c r="B44" s="17" t="s">
        <v>194</v>
      </c>
      <c r="C44" s="18">
        <v>242259000</v>
      </c>
      <c r="D44" s="18">
        <v>38826000</v>
      </c>
      <c r="E44" s="18">
        <v>34618000</v>
      </c>
      <c r="F44" s="18"/>
      <c r="G44" s="18">
        <f t="shared" si="0"/>
        <v>34618000</v>
      </c>
      <c r="H44" s="18"/>
      <c r="I44" s="18">
        <v>11595000</v>
      </c>
      <c r="J44" s="18">
        <v>57092000</v>
      </c>
      <c r="K44" s="18"/>
      <c r="L44" s="18"/>
      <c r="M44" s="18"/>
      <c r="N44" s="19">
        <f t="shared" si="1"/>
        <v>384390000</v>
      </c>
    </row>
    <row r="45" spans="2:14" ht="19.5" customHeight="1" x14ac:dyDescent="0.25">
      <c r="B45" s="17" t="s">
        <v>65</v>
      </c>
      <c r="C45" s="18">
        <v>126228000</v>
      </c>
      <c r="D45" s="18">
        <v>18807000</v>
      </c>
      <c r="E45" s="18">
        <v>27981000</v>
      </c>
      <c r="F45" s="18"/>
      <c r="G45" s="18">
        <f t="shared" si="0"/>
        <v>27981000</v>
      </c>
      <c r="H45" s="18"/>
      <c r="I45" s="18">
        <v>5467000</v>
      </c>
      <c r="J45" s="18">
        <v>39748000</v>
      </c>
      <c r="K45" s="18"/>
      <c r="L45" s="18"/>
      <c r="M45" s="18"/>
      <c r="N45" s="19">
        <f t="shared" si="1"/>
        <v>218231000</v>
      </c>
    </row>
    <row r="46" spans="2:14" ht="19.5" customHeight="1" x14ac:dyDescent="0.25">
      <c r="B46" s="17" t="s">
        <v>66</v>
      </c>
      <c r="C46" s="18">
        <v>252720000</v>
      </c>
      <c r="D46" s="18">
        <v>40131000</v>
      </c>
      <c r="E46" s="18">
        <v>56178000</v>
      </c>
      <c r="F46" s="18"/>
      <c r="G46" s="18">
        <f t="shared" si="0"/>
        <v>56178000</v>
      </c>
      <c r="H46" s="18"/>
      <c r="I46" s="18">
        <v>13153000</v>
      </c>
      <c r="J46" s="18">
        <v>64326000</v>
      </c>
      <c r="K46" s="18"/>
      <c r="L46" s="18"/>
      <c r="M46" s="18"/>
      <c r="N46" s="19">
        <f t="shared" si="1"/>
        <v>426508000</v>
      </c>
    </row>
    <row r="47" spans="2:14" ht="19.5" customHeight="1" x14ac:dyDescent="0.25">
      <c r="B47" s="17" t="s">
        <v>195</v>
      </c>
      <c r="C47" s="18">
        <v>244228000</v>
      </c>
      <c r="D47" s="18">
        <v>33708000</v>
      </c>
      <c r="E47" s="18">
        <v>55494000</v>
      </c>
      <c r="F47" s="18"/>
      <c r="G47" s="18">
        <f t="shared" si="0"/>
        <v>55494000</v>
      </c>
      <c r="H47" s="18"/>
      <c r="I47" s="18">
        <v>7406000</v>
      </c>
      <c r="J47" s="18">
        <v>27525000</v>
      </c>
      <c r="K47" s="18"/>
      <c r="L47" s="18"/>
      <c r="M47" s="18"/>
      <c r="N47" s="19">
        <f t="shared" si="1"/>
        <v>368361000</v>
      </c>
    </row>
    <row r="48" spans="2:14" ht="19.5" customHeight="1" x14ac:dyDescent="0.25">
      <c r="B48" s="17" t="s">
        <v>212</v>
      </c>
      <c r="C48" s="18">
        <v>207333000</v>
      </c>
      <c r="D48" s="18">
        <v>31710000</v>
      </c>
      <c r="E48" s="18">
        <v>37792000</v>
      </c>
      <c r="F48" s="18"/>
      <c r="G48" s="18">
        <f t="shared" si="0"/>
        <v>37792000</v>
      </c>
      <c r="H48" s="18"/>
      <c r="I48" s="18">
        <v>9789000</v>
      </c>
      <c r="J48" s="18">
        <v>60650000</v>
      </c>
      <c r="K48" s="18"/>
      <c r="L48" s="18"/>
      <c r="M48" s="18"/>
      <c r="N48" s="19">
        <f t="shared" si="1"/>
        <v>347274000</v>
      </c>
    </row>
    <row r="49" spans="1:14" ht="19.5" customHeight="1" x14ac:dyDescent="0.25">
      <c r="B49" s="17" t="s">
        <v>196</v>
      </c>
      <c r="C49" s="18">
        <v>152959000</v>
      </c>
      <c r="D49" s="18">
        <v>23165000</v>
      </c>
      <c r="E49" s="18">
        <v>27689000</v>
      </c>
      <c r="F49" s="18"/>
      <c r="G49" s="18">
        <f t="shared" si="0"/>
        <v>27689000</v>
      </c>
      <c r="H49" s="18"/>
      <c r="I49" s="18">
        <v>5524000</v>
      </c>
      <c r="J49" s="18">
        <v>32769000</v>
      </c>
      <c r="K49" s="18"/>
      <c r="L49" s="18"/>
      <c r="M49" s="18"/>
      <c r="N49" s="19">
        <f t="shared" si="1"/>
        <v>242106000</v>
      </c>
    </row>
    <row r="50" spans="1:14" ht="19.5" customHeight="1" x14ac:dyDescent="0.25">
      <c r="B50" s="17" t="s">
        <v>197</v>
      </c>
      <c r="C50" s="18">
        <v>126349000</v>
      </c>
      <c r="D50" s="18">
        <v>19165000</v>
      </c>
      <c r="E50" s="18">
        <v>26198000</v>
      </c>
      <c r="F50" s="18"/>
      <c r="G50" s="18">
        <f t="shared" si="0"/>
        <v>26198000</v>
      </c>
      <c r="H50" s="18"/>
      <c r="I50" s="18">
        <v>7158000</v>
      </c>
      <c r="J50" s="18">
        <v>50032000</v>
      </c>
      <c r="K50" s="18"/>
      <c r="L50" s="18"/>
      <c r="M50" s="18"/>
      <c r="N50" s="19">
        <f t="shared" si="1"/>
        <v>228902000</v>
      </c>
    </row>
    <row r="51" spans="1:14" ht="19.5" customHeight="1" x14ac:dyDescent="0.25">
      <c r="B51" s="17" t="s">
        <v>198</v>
      </c>
      <c r="C51" s="18">
        <v>163784000</v>
      </c>
      <c r="D51" s="18">
        <v>24262000</v>
      </c>
      <c r="E51" s="18">
        <v>33316000</v>
      </c>
      <c r="F51" s="18"/>
      <c r="G51" s="18">
        <f t="shared" si="0"/>
        <v>33316000</v>
      </c>
      <c r="H51" s="18"/>
      <c r="I51" s="18">
        <v>7426000</v>
      </c>
      <c r="J51" s="18">
        <v>58801000</v>
      </c>
      <c r="K51" s="18"/>
      <c r="L51" s="18"/>
      <c r="M51" s="18"/>
      <c r="N51" s="19">
        <f t="shared" si="1"/>
        <v>287589000</v>
      </c>
    </row>
    <row r="52" spans="1:14" ht="19.5" customHeight="1" x14ac:dyDescent="0.25">
      <c r="B52" s="17" t="s">
        <v>199</v>
      </c>
      <c r="C52" s="18">
        <v>106278000</v>
      </c>
      <c r="D52" s="18">
        <v>14271000</v>
      </c>
      <c r="E52" s="18">
        <v>29300000</v>
      </c>
      <c r="F52" s="18"/>
      <c r="G52" s="18">
        <f t="shared" si="0"/>
        <v>29300000</v>
      </c>
      <c r="H52" s="18"/>
      <c r="I52" s="18">
        <v>3829000</v>
      </c>
      <c r="J52" s="18">
        <v>41597000</v>
      </c>
      <c r="K52" s="18"/>
      <c r="L52" s="18"/>
      <c r="M52" s="18"/>
      <c r="N52" s="19">
        <f t="shared" si="1"/>
        <v>195275000</v>
      </c>
    </row>
    <row r="53" spans="1:14" ht="19.5" customHeight="1" x14ac:dyDescent="0.25">
      <c r="B53" s="17" t="s">
        <v>67</v>
      </c>
      <c r="C53" s="18">
        <v>185316000</v>
      </c>
      <c r="D53" s="18">
        <v>28836000</v>
      </c>
      <c r="E53" s="18">
        <v>36033000</v>
      </c>
      <c r="F53" s="18"/>
      <c r="G53" s="18">
        <f t="shared" si="0"/>
        <v>36033000</v>
      </c>
      <c r="H53" s="18"/>
      <c r="I53" s="18">
        <v>8076000</v>
      </c>
      <c r="J53" s="18">
        <v>64856000</v>
      </c>
      <c r="K53" s="18"/>
      <c r="L53" s="18"/>
      <c r="M53" s="18"/>
      <c r="N53" s="19">
        <f t="shared" si="1"/>
        <v>323117000</v>
      </c>
    </row>
    <row r="54" spans="1:14" ht="19.5" customHeight="1" x14ac:dyDescent="0.25">
      <c r="B54" s="17" t="s">
        <v>213</v>
      </c>
      <c r="C54" s="18">
        <v>100621000</v>
      </c>
      <c r="D54" s="18">
        <v>15307000</v>
      </c>
      <c r="E54" s="18">
        <v>20018000</v>
      </c>
      <c r="F54" s="18"/>
      <c r="G54" s="18">
        <f t="shared" si="0"/>
        <v>20018000</v>
      </c>
      <c r="H54" s="18"/>
      <c r="I54" s="18">
        <v>3499000</v>
      </c>
      <c r="J54" s="18">
        <v>38130000</v>
      </c>
      <c r="K54" s="18"/>
      <c r="L54" s="18"/>
      <c r="M54" s="18"/>
      <c r="N54" s="19">
        <f t="shared" si="1"/>
        <v>177575000</v>
      </c>
    </row>
    <row r="55" spans="1:14" ht="19.5" customHeight="1" x14ac:dyDescent="0.25">
      <c r="B55" s="17" t="s">
        <v>200</v>
      </c>
      <c r="C55" s="18">
        <v>148623000</v>
      </c>
      <c r="D55" s="18">
        <v>21688000</v>
      </c>
      <c r="E55" s="18">
        <v>36134000</v>
      </c>
      <c r="F55" s="18"/>
      <c r="G55" s="18">
        <f t="shared" si="0"/>
        <v>36134000</v>
      </c>
      <c r="H55" s="18"/>
      <c r="I55" s="18">
        <v>4998000</v>
      </c>
      <c r="J55" s="18">
        <v>41111000</v>
      </c>
      <c r="K55" s="18"/>
      <c r="L55" s="18"/>
      <c r="M55" s="18"/>
      <c r="N55" s="19">
        <f t="shared" si="1"/>
        <v>252554000</v>
      </c>
    </row>
    <row r="56" spans="1:14" ht="19.5" customHeight="1" x14ac:dyDescent="0.25">
      <c r="B56" s="17" t="s">
        <v>68</v>
      </c>
      <c r="C56" s="18">
        <v>158679000</v>
      </c>
      <c r="D56" s="18">
        <v>23911000</v>
      </c>
      <c r="E56" s="18">
        <v>27416000</v>
      </c>
      <c r="F56" s="18"/>
      <c r="G56" s="18">
        <f t="shared" si="0"/>
        <v>27416000</v>
      </c>
      <c r="H56" s="18"/>
      <c r="I56" s="18">
        <v>7106000</v>
      </c>
      <c r="J56" s="18">
        <v>57374000</v>
      </c>
      <c r="K56" s="18"/>
      <c r="L56" s="18"/>
      <c r="M56" s="18"/>
      <c r="N56" s="19">
        <f t="shared" si="1"/>
        <v>274486000</v>
      </c>
    </row>
    <row r="57" spans="1:14" ht="19.5" customHeight="1" x14ac:dyDescent="0.25">
      <c r="B57" s="17" t="s">
        <v>141</v>
      </c>
      <c r="C57" s="18">
        <v>183732000</v>
      </c>
      <c r="D57" s="18">
        <v>28342000</v>
      </c>
      <c r="E57" s="18">
        <v>33768000</v>
      </c>
      <c r="F57" s="18"/>
      <c r="G57" s="18">
        <f t="shared" si="0"/>
        <v>33768000</v>
      </c>
      <c r="H57" s="18"/>
      <c r="I57" s="18">
        <v>6312000</v>
      </c>
      <c r="J57" s="18">
        <v>32554000</v>
      </c>
      <c r="K57" s="18"/>
      <c r="L57" s="18"/>
      <c r="M57" s="18"/>
      <c r="N57" s="19">
        <f t="shared" si="1"/>
        <v>284708000</v>
      </c>
    </row>
    <row r="58" spans="1:14" ht="19.5" customHeight="1" x14ac:dyDescent="0.25">
      <c r="B58" s="17" t="s">
        <v>201</v>
      </c>
      <c r="C58" s="18">
        <v>164990000</v>
      </c>
      <c r="D58" s="18">
        <v>24330000</v>
      </c>
      <c r="E58" s="18">
        <v>27401000</v>
      </c>
      <c r="F58" s="18"/>
      <c r="G58" s="18">
        <f t="shared" si="0"/>
        <v>27401000</v>
      </c>
      <c r="H58" s="18"/>
      <c r="I58" s="18">
        <v>6540000</v>
      </c>
      <c r="J58" s="18">
        <v>49801000</v>
      </c>
      <c r="K58" s="18"/>
      <c r="L58" s="18"/>
      <c r="M58" s="18"/>
      <c r="N58" s="19">
        <f t="shared" si="1"/>
        <v>273062000</v>
      </c>
    </row>
    <row r="59" spans="1:14" ht="19.5" customHeight="1" x14ac:dyDescent="0.25">
      <c r="B59" s="17" t="s">
        <v>202</v>
      </c>
      <c r="C59" s="18">
        <v>154290000</v>
      </c>
      <c r="D59" s="18">
        <v>23358000</v>
      </c>
      <c r="E59" s="18">
        <v>25589000</v>
      </c>
      <c r="F59" s="18"/>
      <c r="G59" s="18">
        <f t="shared" si="0"/>
        <v>25589000</v>
      </c>
      <c r="H59" s="18"/>
      <c r="I59" s="18">
        <v>7674000</v>
      </c>
      <c r="J59" s="18">
        <v>41100000</v>
      </c>
      <c r="K59" s="18"/>
      <c r="L59" s="18"/>
      <c r="M59" s="18"/>
      <c r="N59" s="19">
        <f t="shared" si="1"/>
        <v>252011000</v>
      </c>
    </row>
    <row r="60" spans="1:14" ht="19.5" customHeight="1" x14ac:dyDescent="0.25">
      <c r="B60" s="17" t="s">
        <v>203</v>
      </c>
      <c r="C60" s="18">
        <v>223979000</v>
      </c>
      <c r="D60" s="18">
        <v>35998000</v>
      </c>
      <c r="E60" s="18">
        <v>38176000</v>
      </c>
      <c r="F60" s="18"/>
      <c r="G60" s="18">
        <f t="shared" si="0"/>
        <v>38176000</v>
      </c>
      <c r="H60" s="18"/>
      <c r="I60" s="18">
        <v>11195000</v>
      </c>
      <c r="J60" s="18">
        <v>78122000</v>
      </c>
      <c r="K60" s="18"/>
      <c r="L60" s="18"/>
      <c r="M60" s="18"/>
      <c r="N60" s="19">
        <f t="shared" si="1"/>
        <v>387470000</v>
      </c>
    </row>
    <row r="61" spans="1:14" s="23" customFormat="1" ht="19.5" customHeight="1" x14ac:dyDescent="0.25">
      <c r="A61" s="20"/>
      <c r="B61" s="17" t="s">
        <v>204</v>
      </c>
      <c r="C61" s="21">
        <v>46384000</v>
      </c>
      <c r="D61" s="21">
        <v>6676000</v>
      </c>
      <c r="E61" s="21">
        <v>17079000</v>
      </c>
      <c r="F61" s="21"/>
      <c r="G61" s="21">
        <f t="shared" si="0"/>
        <v>17079000</v>
      </c>
      <c r="H61" s="21"/>
      <c r="I61" s="21">
        <v>2663000</v>
      </c>
      <c r="J61" s="21">
        <v>28309000</v>
      </c>
      <c r="K61" s="21"/>
      <c r="L61" s="21"/>
      <c r="M61" s="22"/>
      <c r="N61" s="19">
        <f t="shared" si="1"/>
        <v>101111000</v>
      </c>
    </row>
    <row r="62" spans="1:14" ht="19.5" customHeight="1" x14ac:dyDescent="0.25">
      <c r="B62" s="17" t="s">
        <v>69</v>
      </c>
      <c r="C62" s="24">
        <v>83555000</v>
      </c>
      <c r="D62" s="24">
        <v>11739000</v>
      </c>
      <c r="E62" s="24">
        <v>18857000</v>
      </c>
      <c r="F62" s="24"/>
      <c r="G62" s="24">
        <f t="shared" si="0"/>
        <v>18857000</v>
      </c>
      <c r="H62" s="24"/>
      <c r="I62" s="24">
        <v>2718000</v>
      </c>
      <c r="J62" s="24">
        <v>59397000</v>
      </c>
      <c r="K62" s="24"/>
      <c r="L62" s="24"/>
      <c r="M62" s="24"/>
      <c r="N62" s="19">
        <f t="shared" si="1"/>
        <v>176266000</v>
      </c>
    </row>
    <row r="63" spans="1:14" ht="19.5" customHeight="1" x14ac:dyDescent="0.25">
      <c r="B63" s="17" t="s">
        <v>70</v>
      </c>
      <c r="C63" s="24">
        <v>90878000</v>
      </c>
      <c r="D63" s="24">
        <v>12009000</v>
      </c>
      <c r="E63" s="24">
        <v>18551000</v>
      </c>
      <c r="F63" s="24"/>
      <c r="G63" s="24">
        <f t="shared" si="0"/>
        <v>18551000</v>
      </c>
      <c r="H63" s="24"/>
      <c r="I63" s="24">
        <v>2978000</v>
      </c>
      <c r="J63" s="24">
        <v>35947000</v>
      </c>
      <c r="K63" s="24"/>
      <c r="L63" s="24"/>
      <c r="M63" s="24"/>
      <c r="N63" s="19">
        <f t="shared" si="1"/>
        <v>160363000</v>
      </c>
    </row>
    <row r="64" spans="1:14" ht="19.5" customHeight="1" x14ac:dyDescent="0.25">
      <c r="B64" s="17" t="s">
        <v>71</v>
      </c>
      <c r="C64" s="24">
        <v>125294000</v>
      </c>
      <c r="D64" s="24">
        <v>18184000</v>
      </c>
      <c r="E64" s="24">
        <v>21108000</v>
      </c>
      <c r="F64" s="24"/>
      <c r="G64" s="24">
        <f t="shared" si="0"/>
        <v>21108000</v>
      </c>
      <c r="H64" s="24"/>
      <c r="I64" s="24">
        <v>5749000</v>
      </c>
      <c r="J64" s="24">
        <v>58675000</v>
      </c>
      <c r="K64" s="24"/>
      <c r="L64" s="24"/>
      <c r="M64" s="24"/>
      <c r="N64" s="19">
        <f t="shared" si="1"/>
        <v>229010000</v>
      </c>
    </row>
    <row r="65" spans="2:14" ht="19.5" customHeight="1" x14ac:dyDescent="0.25">
      <c r="B65" s="17" t="s">
        <v>72</v>
      </c>
      <c r="C65" s="24">
        <v>92060000</v>
      </c>
      <c r="D65" s="24">
        <v>12268000</v>
      </c>
      <c r="E65" s="24">
        <v>24842000</v>
      </c>
      <c r="F65" s="24"/>
      <c r="G65" s="24">
        <f t="shared" si="0"/>
        <v>24842000</v>
      </c>
      <c r="H65" s="24"/>
      <c r="I65" s="24">
        <v>2792000</v>
      </c>
      <c r="J65" s="24">
        <v>27153000</v>
      </c>
      <c r="K65" s="24"/>
      <c r="L65" s="24"/>
      <c r="M65" s="24"/>
      <c r="N65" s="19">
        <f t="shared" si="1"/>
        <v>159115000</v>
      </c>
    </row>
    <row r="66" spans="2:14" ht="19.5" customHeight="1" x14ac:dyDescent="0.25">
      <c r="B66" s="17" t="s">
        <v>73</v>
      </c>
      <c r="C66" s="24">
        <v>80675000</v>
      </c>
      <c r="D66" s="24">
        <v>10884000</v>
      </c>
      <c r="E66" s="24">
        <v>18995000</v>
      </c>
      <c r="F66" s="24"/>
      <c r="G66" s="24">
        <f t="shared" si="0"/>
        <v>18995000</v>
      </c>
      <c r="H66" s="24"/>
      <c r="I66" s="24">
        <v>2180000</v>
      </c>
      <c r="J66" s="24">
        <v>32445000</v>
      </c>
      <c r="K66" s="24"/>
      <c r="L66" s="24"/>
      <c r="M66" s="24"/>
      <c r="N66" s="19">
        <f t="shared" si="1"/>
        <v>145179000</v>
      </c>
    </row>
    <row r="67" spans="2:14" ht="19.5" customHeight="1" x14ac:dyDescent="0.25">
      <c r="B67" s="17" t="s">
        <v>142</v>
      </c>
      <c r="C67" s="24">
        <v>104466000</v>
      </c>
      <c r="D67" s="24">
        <v>14279000</v>
      </c>
      <c r="E67" s="24">
        <v>22079000</v>
      </c>
      <c r="F67" s="24"/>
      <c r="G67" s="24">
        <f t="shared" si="0"/>
        <v>22079000</v>
      </c>
      <c r="H67" s="24"/>
      <c r="I67" s="24">
        <v>3420000</v>
      </c>
      <c r="J67" s="24">
        <v>45643000</v>
      </c>
      <c r="K67" s="24"/>
      <c r="L67" s="24"/>
      <c r="M67" s="24"/>
      <c r="N67" s="19">
        <f t="shared" si="1"/>
        <v>189887000</v>
      </c>
    </row>
    <row r="68" spans="2:14" ht="19.5" customHeight="1" x14ac:dyDescent="0.25">
      <c r="B68" s="17" t="s">
        <v>74</v>
      </c>
      <c r="C68" s="24">
        <v>117769000</v>
      </c>
      <c r="D68" s="24">
        <v>17229000</v>
      </c>
      <c r="E68" s="24">
        <v>25029000</v>
      </c>
      <c r="F68" s="24"/>
      <c r="G68" s="24">
        <f t="shared" si="0"/>
        <v>25029000</v>
      </c>
      <c r="H68" s="24"/>
      <c r="I68" s="24">
        <v>5318000</v>
      </c>
      <c r="J68" s="24">
        <v>37207000</v>
      </c>
      <c r="K68" s="24"/>
      <c r="L68" s="24"/>
      <c r="M68" s="24"/>
      <c r="N68" s="19">
        <f t="shared" si="1"/>
        <v>202552000</v>
      </c>
    </row>
    <row r="69" spans="2:14" ht="19.5" customHeight="1" x14ac:dyDescent="0.25">
      <c r="B69" s="17" t="s">
        <v>75</v>
      </c>
      <c r="C69" s="24">
        <v>100881000</v>
      </c>
      <c r="D69" s="24">
        <v>12664000</v>
      </c>
      <c r="E69" s="24">
        <v>18406000</v>
      </c>
      <c r="F69" s="24"/>
      <c r="G69" s="24">
        <f t="shared" si="0"/>
        <v>18406000</v>
      </c>
      <c r="H69" s="24"/>
      <c r="I69" s="24">
        <v>2941000</v>
      </c>
      <c r="J69" s="24">
        <v>30042000</v>
      </c>
      <c r="K69" s="24"/>
      <c r="L69" s="24"/>
      <c r="M69" s="24"/>
      <c r="N69" s="19">
        <f t="shared" si="1"/>
        <v>164934000</v>
      </c>
    </row>
    <row r="70" spans="2:14" ht="19.5" customHeight="1" x14ac:dyDescent="0.25">
      <c r="B70" s="17" t="s">
        <v>76</v>
      </c>
      <c r="C70" s="24">
        <v>84909000</v>
      </c>
      <c r="D70" s="24">
        <v>11224000</v>
      </c>
      <c r="E70" s="24">
        <v>15638000</v>
      </c>
      <c r="F70" s="24"/>
      <c r="G70" s="24">
        <f t="shared" si="0"/>
        <v>15638000</v>
      </c>
      <c r="H70" s="24"/>
      <c r="I70" s="24">
        <v>2570000</v>
      </c>
      <c r="J70" s="24">
        <v>27733000</v>
      </c>
      <c r="K70" s="24"/>
      <c r="L70" s="24"/>
      <c r="M70" s="24"/>
      <c r="N70" s="19">
        <f t="shared" si="1"/>
        <v>142074000</v>
      </c>
    </row>
    <row r="71" spans="2:14" ht="19.5" customHeight="1" x14ac:dyDescent="0.25">
      <c r="B71" s="17" t="s">
        <v>77</v>
      </c>
      <c r="C71" s="24">
        <v>98572000</v>
      </c>
      <c r="D71" s="24">
        <v>13656000</v>
      </c>
      <c r="E71" s="24">
        <v>23596000</v>
      </c>
      <c r="F71" s="24"/>
      <c r="G71" s="24">
        <f t="shared" si="0"/>
        <v>23596000</v>
      </c>
      <c r="H71" s="24"/>
      <c r="I71" s="24">
        <v>3105000</v>
      </c>
      <c r="J71" s="24">
        <v>36397000</v>
      </c>
      <c r="K71" s="24"/>
      <c r="L71" s="24"/>
      <c r="M71" s="24"/>
      <c r="N71" s="19">
        <f t="shared" si="1"/>
        <v>175326000</v>
      </c>
    </row>
    <row r="72" spans="2:14" ht="19.5" customHeight="1" x14ac:dyDescent="0.25">
      <c r="B72" s="17" t="s">
        <v>78</v>
      </c>
      <c r="C72" s="24">
        <v>74766000</v>
      </c>
      <c r="D72" s="24">
        <v>10334000</v>
      </c>
      <c r="E72" s="24">
        <v>15186000</v>
      </c>
      <c r="F72" s="24"/>
      <c r="G72" s="24">
        <f t="shared" si="0"/>
        <v>15186000</v>
      </c>
      <c r="H72" s="24"/>
      <c r="I72" s="24">
        <v>2370000</v>
      </c>
      <c r="J72" s="24">
        <v>42752000</v>
      </c>
      <c r="K72" s="24"/>
      <c r="L72" s="24"/>
      <c r="M72" s="24"/>
      <c r="N72" s="19">
        <f t="shared" si="1"/>
        <v>145408000</v>
      </c>
    </row>
    <row r="73" spans="2:14" ht="19.5" customHeight="1" x14ac:dyDescent="0.25">
      <c r="B73" s="17" t="s">
        <v>79</v>
      </c>
      <c r="C73" s="24">
        <v>82462000</v>
      </c>
      <c r="D73" s="24">
        <v>11362000</v>
      </c>
      <c r="E73" s="24">
        <v>18787000</v>
      </c>
      <c r="F73" s="24"/>
      <c r="G73" s="24">
        <f t="shared" ref="G73:G141" si="2">E73+F73</f>
        <v>18787000</v>
      </c>
      <c r="H73" s="24"/>
      <c r="I73" s="24">
        <v>3471000</v>
      </c>
      <c r="J73" s="24">
        <v>56620000</v>
      </c>
      <c r="K73" s="24"/>
      <c r="L73" s="24"/>
      <c r="M73" s="24"/>
      <c r="N73" s="19">
        <f t="shared" ref="N73:N140" si="3">SUM(C73,D73,G73,H73,I73,J73,K73,L73,M73)</f>
        <v>172702000</v>
      </c>
    </row>
    <row r="74" spans="2:14" ht="19.5" customHeight="1" x14ac:dyDescent="0.25">
      <c r="B74" s="17" t="s">
        <v>80</v>
      </c>
      <c r="C74" s="24">
        <v>101691000</v>
      </c>
      <c r="D74" s="24">
        <v>13622000</v>
      </c>
      <c r="E74" s="24">
        <v>18772000</v>
      </c>
      <c r="F74" s="24"/>
      <c r="G74" s="24">
        <f t="shared" si="2"/>
        <v>18772000</v>
      </c>
      <c r="H74" s="24"/>
      <c r="I74" s="24">
        <v>3158000</v>
      </c>
      <c r="J74" s="24">
        <v>28311000</v>
      </c>
      <c r="K74" s="24"/>
      <c r="L74" s="24"/>
      <c r="M74" s="24"/>
      <c r="N74" s="19">
        <f t="shared" si="3"/>
        <v>165554000</v>
      </c>
    </row>
    <row r="75" spans="2:14" ht="19.5" customHeight="1" x14ac:dyDescent="0.25">
      <c r="B75" s="17" t="s">
        <v>81</v>
      </c>
      <c r="C75" s="24">
        <v>80352000</v>
      </c>
      <c r="D75" s="24">
        <v>11181000</v>
      </c>
      <c r="E75" s="24">
        <v>17026000</v>
      </c>
      <c r="F75" s="24"/>
      <c r="G75" s="24">
        <f t="shared" si="2"/>
        <v>17026000</v>
      </c>
      <c r="H75" s="24"/>
      <c r="I75" s="24">
        <v>2670000</v>
      </c>
      <c r="J75" s="24">
        <v>34689000</v>
      </c>
      <c r="K75" s="24"/>
      <c r="L75" s="24"/>
      <c r="M75" s="24"/>
      <c r="N75" s="19">
        <f t="shared" si="3"/>
        <v>145918000</v>
      </c>
    </row>
    <row r="76" spans="2:14" ht="19.5" customHeight="1" x14ac:dyDescent="0.25">
      <c r="B76" s="17" t="s">
        <v>82</v>
      </c>
      <c r="C76" s="24">
        <v>59238000</v>
      </c>
      <c r="D76" s="24">
        <v>8273000</v>
      </c>
      <c r="E76" s="24">
        <v>14095000</v>
      </c>
      <c r="F76" s="24"/>
      <c r="G76" s="24">
        <f t="shared" si="2"/>
        <v>14095000</v>
      </c>
      <c r="H76" s="24"/>
      <c r="I76" s="24">
        <v>1959000</v>
      </c>
      <c r="J76" s="24">
        <v>26578000</v>
      </c>
      <c r="K76" s="24"/>
      <c r="L76" s="24"/>
      <c r="M76" s="24"/>
      <c r="N76" s="19">
        <f t="shared" si="3"/>
        <v>110143000</v>
      </c>
    </row>
    <row r="77" spans="2:14" ht="19.5" customHeight="1" x14ac:dyDescent="0.25">
      <c r="B77" s="17" t="s">
        <v>83</v>
      </c>
      <c r="C77" s="24">
        <v>48534000</v>
      </c>
      <c r="D77" s="24">
        <v>6092000</v>
      </c>
      <c r="E77" s="24">
        <v>13132000</v>
      </c>
      <c r="F77" s="24"/>
      <c r="G77" s="24">
        <f t="shared" si="2"/>
        <v>13132000</v>
      </c>
      <c r="H77" s="24"/>
      <c r="I77" s="24">
        <v>1494000</v>
      </c>
      <c r="J77" s="24">
        <v>34664000</v>
      </c>
      <c r="K77" s="24"/>
      <c r="L77" s="24"/>
      <c r="M77" s="24"/>
      <c r="N77" s="19">
        <f t="shared" si="3"/>
        <v>103916000</v>
      </c>
    </row>
    <row r="78" spans="2:14" ht="19.5" customHeight="1" x14ac:dyDescent="0.25">
      <c r="B78" s="17" t="s">
        <v>84</v>
      </c>
      <c r="C78" s="24">
        <v>50098000</v>
      </c>
      <c r="D78" s="24">
        <v>5537000</v>
      </c>
      <c r="E78" s="24">
        <v>15855000</v>
      </c>
      <c r="F78" s="24"/>
      <c r="G78" s="24">
        <f t="shared" si="2"/>
        <v>15855000</v>
      </c>
      <c r="H78" s="24"/>
      <c r="I78" s="24">
        <v>1288000</v>
      </c>
      <c r="J78" s="24">
        <v>23111000</v>
      </c>
      <c r="K78" s="24"/>
      <c r="L78" s="24"/>
      <c r="M78" s="24"/>
      <c r="N78" s="19">
        <f t="shared" si="3"/>
        <v>95889000</v>
      </c>
    </row>
    <row r="79" spans="2:14" ht="19.5" customHeight="1" x14ac:dyDescent="0.25">
      <c r="B79" s="17" t="s">
        <v>85</v>
      </c>
      <c r="C79" s="24">
        <v>51638000</v>
      </c>
      <c r="D79" s="24">
        <v>7248000</v>
      </c>
      <c r="E79" s="24">
        <v>11366000</v>
      </c>
      <c r="F79" s="24"/>
      <c r="G79" s="24">
        <f t="shared" si="2"/>
        <v>11366000</v>
      </c>
      <c r="H79" s="24"/>
      <c r="I79" s="24">
        <v>1663000</v>
      </c>
      <c r="J79" s="24">
        <v>38130000</v>
      </c>
      <c r="K79" s="24"/>
      <c r="L79" s="24"/>
      <c r="M79" s="24"/>
      <c r="N79" s="19">
        <f t="shared" si="3"/>
        <v>110045000</v>
      </c>
    </row>
    <row r="80" spans="2:14" ht="19.5" customHeight="1" x14ac:dyDescent="0.25">
      <c r="B80" s="17" t="s">
        <v>86</v>
      </c>
      <c r="C80" s="24">
        <v>58515000</v>
      </c>
      <c r="D80" s="24">
        <v>6909000</v>
      </c>
      <c r="E80" s="24">
        <v>13681000</v>
      </c>
      <c r="F80" s="24"/>
      <c r="G80" s="24">
        <f t="shared" si="2"/>
        <v>13681000</v>
      </c>
      <c r="H80" s="24"/>
      <c r="I80" s="24">
        <v>1615000</v>
      </c>
      <c r="J80" s="24">
        <v>26000000</v>
      </c>
      <c r="K80" s="24"/>
      <c r="L80" s="24"/>
      <c r="M80" s="24"/>
      <c r="N80" s="19">
        <f t="shared" si="3"/>
        <v>106720000</v>
      </c>
    </row>
    <row r="81" spans="2:14" ht="19.5" customHeight="1" x14ac:dyDescent="0.25">
      <c r="B81" s="17" t="s">
        <v>158</v>
      </c>
      <c r="C81" s="24">
        <v>66885000</v>
      </c>
      <c r="D81" s="24">
        <v>8816000</v>
      </c>
      <c r="E81" s="24">
        <v>11944000</v>
      </c>
      <c r="F81" s="24"/>
      <c r="G81" s="24">
        <f t="shared" si="2"/>
        <v>11944000</v>
      </c>
      <c r="H81" s="24"/>
      <c r="I81" s="24">
        <v>2044000</v>
      </c>
      <c r="J81" s="24">
        <v>21376000</v>
      </c>
      <c r="K81" s="24"/>
      <c r="L81" s="24"/>
      <c r="M81" s="24"/>
      <c r="N81" s="19">
        <f t="shared" si="3"/>
        <v>111065000</v>
      </c>
    </row>
    <row r="82" spans="2:14" ht="19.5" customHeight="1" x14ac:dyDescent="0.25">
      <c r="B82" s="17" t="s">
        <v>87</v>
      </c>
      <c r="C82" s="24">
        <v>126754000</v>
      </c>
      <c r="D82" s="24">
        <v>15504000</v>
      </c>
      <c r="E82" s="24">
        <v>25620000</v>
      </c>
      <c r="F82" s="24"/>
      <c r="G82" s="24">
        <f t="shared" si="2"/>
        <v>25620000</v>
      </c>
      <c r="H82" s="24"/>
      <c r="I82" s="24">
        <v>3380000</v>
      </c>
      <c r="J82" s="24">
        <v>43908000</v>
      </c>
      <c r="K82" s="24"/>
      <c r="L82" s="24"/>
      <c r="M82" s="24"/>
      <c r="N82" s="19">
        <f t="shared" si="3"/>
        <v>215166000</v>
      </c>
    </row>
    <row r="83" spans="2:14" ht="19.5" customHeight="1" thickBot="1" x14ac:dyDescent="0.3">
      <c r="B83" s="63" t="s">
        <v>88</v>
      </c>
      <c r="C83" s="64">
        <v>37474000</v>
      </c>
      <c r="D83" s="64">
        <v>4675000</v>
      </c>
      <c r="E83" s="64">
        <v>12671000</v>
      </c>
      <c r="F83" s="64"/>
      <c r="G83" s="64">
        <f t="shared" si="2"/>
        <v>12671000</v>
      </c>
      <c r="H83" s="64"/>
      <c r="I83" s="64">
        <v>1134000</v>
      </c>
      <c r="J83" s="64">
        <v>28898000</v>
      </c>
      <c r="K83" s="64"/>
      <c r="L83" s="64"/>
      <c r="M83" s="64"/>
      <c r="N83" s="65">
        <f t="shared" si="3"/>
        <v>84852000</v>
      </c>
    </row>
    <row r="84" spans="2:14" ht="19.5" customHeight="1" x14ac:dyDescent="0.25">
      <c r="B84" s="51" t="s">
        <v>89</v>
      </c>
      <c r="C84" s="62">
        <v>65162000</v>
      </c>
      <c r="D84" s="62">
        <v>8907000</v>
      </c>
      <c r="E84" s="62">
        <v>19140000</v>
      </c>
      <c r="F84" s="62"/>
      <c r="G84" s="62">
        <f t="shared" si="2"/>
        <v>19140000</v>
      </c>
      <c r="H84" s="62"/>
      <c r="I84" s="62">
        <v>2079000</v>
      </c>
      <c r="J84" s="62">
        <v>32930000</v>
      </c>
      <c r="K84" s="62"/>
      <c r="L84" s="62"/>
      <c r="M84" s="62"/>
      <c r="N84" s="53">
        <f t="shared" si="3"/>
        <v>128218000</v>
      </c>
    </row>
    <row r="85" spans="2:14" ht="19.5" customHeight="1" x14ac:dyDescent="0.25">
      <c r="B85" s="17" t="s">
        <v>90</v>
      </c>
      <c r="C85" s="24">
        <v>51426000</v>
      </c>
      <c r="D85" s="24">
        <v>6393000</v>
      </c>
      <c r="E85" s="24">
        <v>12231000</v>
      </c>
      <c r="F85" s="24"/>
      <c r="G85" s="24">
        <f t="shared" si="2"/>
        <v>12231000</v>
      </c>
      <c r="H85" s="24"/>
      <c r="I85" s="24">
        <v>1513000</v>
      </c>
      <c r="J85" s="24">
        <v>28308000</v>
      </c>
      <c r="K85" s="24"/>
      <c r="L85" s="24"/>
      <c r="M85" s="24"/>
      <c r="N85" s="19">
        <f t="shared" si="3"/>
        <v>99871000</v>
      </c>
    </row>
    <row r="86" spans="2:14" ht="19.5" customHeight="1" x14ac:dyDescent="0.25">
      <c r="B86" s="17" t="s">
        <v>143</v>
      </c>
      <c r="C86" s="24">
        <v>57527000</v>
      </c>
      <c r="D86" s="24">
        <v>7658000</v>
      </c>
      <c r="E86" s="24">
        <v>15239000</v>
      </c>
      <c r="F86" s="24"/>
      <c r="G86" s="24">
        <f t="shared" si="2"/>
        <v>15239000</v>
      </c>
      <c r="H86" s="24"/>
      <c r="I86" s="24">
        <v>1780000</v>
      </c>
      <c r="J86" s="24">
        <v>37527000</v>
      </c>
      <c r="K86" s="24"/>
      <c r="L86" s="24"/>
      <c r="M86" s="24"/>
      <c r="N86" s="19">
        <f t="shared" si="3"/>
        <v>119731000</v>
      </c>
    </row>
    <row r="87" spans="2:14" ht="19.5" customHeight="1" x14ac:dyDescent="0.25">
      <c r="B87" s="17" t="s">
        <v>91</v>
      </c>
      <c r="C87" s="24">
        <v>47275000</v>
      </c>
      <c r="D87" s="24">
        <v>5494000</v>
      </c>
      <c r="E87" s="24">
        <v>14788000</v>
      </c>
      <c r="F87" s="24"/>
      <c r="G87" s="24">
        <f t="shared" si="2"/>
        <v>14788000</v>
      </c>
      <c r="H87" s="24"/>
      <c r="I87" s="24">
        <v>1420000</v>
      </c>
      <c r="J87" s="24">
        <v>30042000</v>
      </c>
      <c r="K87" s="24"/>
      <c r="L87" s="24"/>
      <c r="M87" s="24"/>
      <c r="N87" s="19">
        <f t="shared" si="3"/>
        <v>99019000</v>
      </c>
    </row>
    <row r="88" spans="2:14" ht="19.5" customHeight="1" x14ac:dyDescent="0.25">
      <c r="B88" s="17" t="s">
        <v>92</v>
      </c>
      <c r="C88" s="24">
        <v>68421000</v>
      </c>
      <c r="D88" s="24">
        <v>8748000</v>
      </c>
      <c r="E88" s="24">
        <v>17506000</v>
      </c>
      <c r="F88" s="24"/>
      <c r="G88" s="24">
        <f t="shared" si="2"/>
        <v>17506000</v>
      </c>
      <c r="H88" s="24"/>
      <c r="I88" s="24">
        <v>2045000</v>
      </c>
      <c r="J88" s="24">
        <v>31197000</v>
      </c>
      <c r="K88" s="24"/>
      <c r="L88" s="24"/>
      <c r="M88" s="24"/>
      <c r="N88" s="19">
        <f t="shared" si="3"/>
        <v>127917000</v>
      </c>
    </row>
    <row r="89" spans="2:14" ht="19.5" customHeight="1" x14ac:dyDescent="0.25">
      <c r="B89" s="17" t="s">
        <v>93</v>
      </c>
      <c r="C89" s="24">
        <v>46803000</v>
      </c>
      <c r="D89" s="24">
        <v>6430000</v>
      </c>
      <c r="E89" s="24">
        <v>12427000</v>
      </c>
      <c r="F89" s="24"/>
      <c r="G89" s="24">
        <f t="shared" si="2"/>
        <v>12427000</v>
      </c>
      <c r="H89" s="24"/>
      <c r="I89" s="24">
        <v>1567000</v>
      </c>
      <c r="J89" s="24">
        <v>27156000</v>
      </c>
      <c r="K89" s="24"/>
      <c r="L89" s="24"/>
      <c r="M89" s="24"/>
      <c r="N89" s="19">
        <f t="shared" si="3"/>
        <v>94383000</v>
      </c>
    </row>
    <row r="90" spans="2:14" ht="19.5" customHeight="1" x14ac:dyDescent="0.25">
      <c r="B90" s="17" t="s">
        <v>94</v>
      </c>
      <c r="C90" s="24">
        <v>68190000</v>
      </c>
      <c r="D90" s="24">
        <v>8030000</v>
      </c>
      <c r="E90" s="24">
        <v>12417000</v>
      </c>
      <c r="F90" s="24"/>
      <c r="G90" s="24">
        <f t="shared" si="2"/>
        <v>12417000</v>
      </c>
      <c r="H90" s="24"/>
      <c r="I90" s="24">
        <v>1753000</v>
      </c>
      <c r="J90" s="24">
        <v>30620000</v>
      </c>
      <c r="K90" s="24"/>
      <c r="L90" s="24"/>
      <c r="M90" s="24"/>
      <c r="N90" s="19">
        <f t="shared" si="3"/>
        <v>121010000</v>
      </c>
    </row>
    <row r="91" spans="2:14" ht="19.5" customHeight="1" x14ac:dyDescent="0.25">
      <c r="B91" s="17" t="s">
        <v>95</v>
      </c>
      <c r="C91" s="24">
        <v>57793000</v>
      </c>
      <c r="D91" s="24">
        <v>6656000</v>
      </c>
      <c r="E91" s="24">
        <v>14263000</v>
      </c>
      <c r="F91" s="24"/>
      <c r="G91" s="24">
        <f t="shared" si="2"/>
        <v>14263000</v>
      </c>
      <c r="H91" s="24"/>
      <c r="I91" s="24">
        <v>1485000</v>
      </c>
      <c r="J91" s="24">
        <v>34676000</v>
      </c>
      <c r="K91" s="24"/>
      <c r="L91" s="24"/>
      <c r="M91" s="24"/>
      <c r="N91" s="19">
        <f t="shared" si="3"/>
        <v>114873000</v>
      </c>
    </row>
    <row r="92" spans="2:14" ht="19.5" customHeight="1" x14ac:dyDescent="0.25">
      <c r="B92" s="17" t="s">
        <v>96</v>
      </c>
      <c r="C92" s="24">
        <v>58105000</v>
      </c>
      <c r="D92" s="24">
        <v>7614000</v>
      </c>
      <c r="E92" s="24">
        <v>13281000</v>
      </c>
      <c r="F92" s="24"/>
      <c r="G92" s="24">
        <f t="shared" si="2"/>
        <v>13281000</v>
      </c>
      <c r="H92" s="24"/>
      <c r="I92" s="24">
        <v>1491000</v>
      </c>
      <c r="J92" s="24">
        <v>33510000</v>
      </c>
      <c r="K92" s="24"/>
      <c r="L92" s="24"/>
      <c r="M92" s="24"/>
      <c r="N92" s="19">
        <f t="shared" si="3"/>
        <v>114001000</v>
      </c>
    </row>
    <row r="93" spans="2:14" ht="19.5" customHeight="1" x14ac:dyDescent="0.25">
      <c r="B93" s="17" t="s">
        <v>97</v>
      </c>
      <c r="C93" s="24">
        <v>56781000</v>
      </c>
      <c r="D93" s="24">
        <v>6441000</v>
      </c>
      <c r="E93" s="24">
        <v>14424000</v>
      </c>
      <c r="F93" s="24"/>
      <c r="G93" s="24">
        <f t="shared" si="2"/>
        <v>14424000</v>
      </c>
      <c r="H93" s="24"/>
      <c r="I93" s="24">
        <v>1481000</v>
      </c>
      <c r="J93" s="24">
        <v>28309000</v>
      </c>
      <c r="K93" s="24"/>
      <c r="L93" s="24"/>
      <c r="M93" s="24"/>
      <c r="N93" s="19">
        <f t="shared" si="3"/>
        <v>107436000</v>
      </c>
    </row>
    <row r="94" spans="2:14" ht="19.5" customHeight="1" x14ac:dyDescent="0.25">
      <c r="B94" s="17" t="s">
        <v>98</v>
      </c>
      <c r="C94" s="24">
        <v>34600000</v>
      </c>
      <c r="D94" s="24">
        <v>4062000</v>
      </c>
      <c r="E94" s="24">
        <v>11213000</v>
      </c>
      <c r="F94" s="24"/>
      <c r="G94" s="24">
        <f t="shared" si="2"/>
        <v>11213000</v>
      </c>
      <c r="H94" s="24"/>
      <c r="I94" s="24">
        <v>1017000</v>
      </c>
      <c r="J94" s="24">
        <v>35241000</v>
      </c>
      <c r="K94" s="24"/>
      <c r="L94" s="24"/>
      <c r="M94" s="24"/>
      <c r="N94" s="19">
        <f t="shared" si="3"/>
        <v>86133000</v>
      </c>
    </row>
    <row r="95" spans="2:14" ht="19.5" customHeight="1" x14ac:dyDescent="0.25">
      <c r="B95" s="17" t="s">
        <v>99</v>
      </c>
      <c r="C95" s="24">
        <v>58133000</v>
      </c>
      <c r="D95" s="24">
        <v>7242000</v>
      </c>
      <c r="E95" s="24">
        <v>11041000</v>
      </c>
      <c r="F95" s="24"/>
      <c r="G95" s="24">
        <f t="shared" si="2"/>
        <v>11041000</v>
      </c>
      <c r="H95" s="24"/>
      <c r="I95" s="24">
        <v>1666000</v>
      </c>
      <c r="J95" s="24">
        <v>31197000</v>
      </c>
      <c r="K95" s="24"/>
      <c r="L95" s="24"/>
      <c r="M95" s="24"/>
      <c r="N95" s="19">
        <f t="shared" si="3"/>
        <v>109279000</v>
      </c>
    </row>
    <row r="96" spans="2:14" ht="19.5" customHeight="1" x14ac:dyDescent="0.25">
      <c r="B96" s="17" t="s">
        <v>100</v>
      </c>
      <c r="C96" s="24">
        <v>41864000</v>
      </c>
      <c r="D96" s="24">
        <v>4696000</v>
      </c>
      <c r="E96" s="24">
        <v>11657000</v>
      </c>
      <c r="F96" s="24"/>
      <c r="G96" s="24">
        <f t="shared" si="2"/>
        <v>11657000</v>
      </c>
      <c r="H96" s="24"/>
      <c r="I96" s="24">
        <v>1197000</v>
      </c>
      <c r="J96" s="24">
        <v>33508000</v>
      </c>
      <c r="K96" s="24"/>
      <c r="L96" s="24"/>
      <c r="M96" s="24"/>
      <c r="N96" s="19">
        <f t="shared" si="3"/>
        <v>92922000</v>
      </c>
    </row>
    <row r="97" spans="2:14" ht="19.5" customHeight="1" x14ac:dyDescent="0.25">
      <c r="B97" s="17" t="s">
        <v>101</v>
      </c>
      <c r="C97" s="24">
        <v>66572000</v>
      </c>
      <c r="D97" s="24">
        <v>7907000</v>
      </c>
      <c r="E97" s="24">
        <v>18519000</v>
      </c>
      <c r="F97" s="24"/>
      <c r="G97" s="24">
        <f t="shared" si="2"/>
        <v>18519000</v>
      </c>
      <c r="H97" s="24"/>
      <c r="I97" s="24">
        <v>1821000</v>
      </c>
      <c r="J97" s="24">
        <v>17621000</v>
      </c>
      <c r="K97" s="24"/>
      <c r="L97" s="24"/>
      <c r="M97" s="24"/>
      <c r="N97" s="19">
        <f t="shared" si="3"/>
        <v>112440000</v>
      </c>
    </row>
    <row r="98" spans="2:14" ht="19.5" customHeight="1" x14ac:dyDescent="0.25">
      <c r="B98" s="17" t="s">
        <v>102</v>
      </c>
      <c r="C98" s="24">
        <v>27390000</v>
      </c>
      <c r="D98" s="24">
        <v>3303000</v>
      </c>
      <c r="E98" s="24">
        <v>10377000</v>
      </c>
      <c r="F98" s="24"/>
      <c r="G98" s="24">
        <f t="shared" si="2"/>
        <v>10377000</v>
      </c>
      <c r="H98" s="24"/>
      <c r="I98" s="24">
        <v>969000</v>
      </c>
      <c r="J98" s="24">
        <v>12953000</v>
      </c>
      <c r="K98" s="24"/>
      <c r="L98" s="24"/>
      <c r="M98" s="24"/>
      <c r="N98" s="19">
        <f t="shared" si="3"/>
        <v>54992000</v>
      </c>
    </row>
    <row r="99" spans="2:14" ht="19.5" customHeight="1" x14ac:dyDescent="0.25">
      <c r="B99" s="17" t="s">
        <v>103</v>
      </c>
      <c r="C99" s="24">
        <v>36108000</v>
      </c>
      <c r="D99" s="24">
        <v>4346000</v>
      </c>
      <c r="E99" s="24">
        <v>12049000</v>
      </c>
      <c r="F99" s="24"/>
      <c r="G99" s="24">
        <f t="shared" si="2"/>
        <v>12049000</v>
      </c>
      <c r="H99" s="24"/>
      <c r="I99" s="24">
        <v>1115000</v>
      </c>
      <c r="J99" s="24">
        <v>25998000</v>
      </c>
      <c r="K99" s="24"/>
      <c r="L99" s="24"/>
      <c r="M99" s="24"/>
      <c r="N99" s="19">
        <f t="shared" si="3"/>
        <v>79616000</v>
      </c>
    </row>
    <row r="100" spans="2:14" ht="19.5" customHeight="1" x14ac:dyDescent="0.25">
      <c r="B100" s="17" t="s">
        <v>104</v>
      </c>
      <c r="C100" s="24">
        <v>29189000</v>
      </c>
      <c r="D100" s="24">
        <v>3423000</v>
      </c>
      <c r="E100" s="24">
        <v>9368000</v>
      </c>
      <c r="F100" s="24"/>
      <c r="G100" s="24">
        <f t="shared" si="2"/>
        <v>9368000</v>
      </c>
      <c r="H100" s="24"/>
      <c r="I100" s="24">
        <v>999000</v>
      </c>
      <c r="J100" s="24">
        <v>28901000</v>
      </c>
      <c r="K100" s="24"/>
      <c r="L100" s="24"/>
      <c r="M100" s="24"/>
      <c r="N100" s="19">
        <f t="shared" si="3"/>
        <v>71880000</v>
      </c>
    </row>
    <row r="101" spans="2:14" ht="19.5" customHeight="1" x14ac:dyDescent="0.25">
      <c r="B101" s="17" t="s">
        <v>214</v>
      </c>
      <c r="C101" s="24">
        <v>48030000</v>
      </c>
      <c r="D101" s="24">
        <v>5497000</v>
      </c>
      <c r="E101" s="24">
        <v>9589000</v>
      </c>
      <c r="F101" s="24"/>
      <c r="G101" s="24">
        <f t="shared" si="2"/>
        <v>9589000</v>
      </c>
      <c r="H101" s="24"/>
      <c r="I101" s="24">
        <v>1332000</v>
      </c>
      <c r="J101" s="24">
        <v>31788000</v>
      </c>
      <c r="K101" s="24"/>
      <c r="L101" s="24"/>
      <c r="M101" s="24"/>
      <c r="N101" s="19">
        <f t="shared" si="3"/>
        <v>96236000</v>
      </c>
    </row>
    <row r="102" spans="2:14" ht="19.5" customHeight="1" x14ac:dyDescent="0.25">
      <c r="B102" s="17" t="s">
        <v>105</v>
      </c>
      <c r="C102" s="24">
        <v>51306000</v>
      </c>
      <c r="D102" s="24">
        <v>6475000</v>
      </c>
      <c r="E102" s="24">
        <v>8859000</v>
      </c>
      <c r="F102" s="24"/>
      <c r="G102" s="24">
        <f t="shared" si="2"/>
        <v>8859000</v>
      </c>
      <c r="H102" s="24"/>
      <c r="I102" s="24">
        <v>1603000</v>
      </c>
      <c r="J102" s="24">
        <v>32931000</v>
      </c>
      <c r="K102" s="24"/>
      <c r="L102" s="24"/>
      <c r="M102" s="24"/>
      <c r="N102" s="19">
        <f t="shared" si="3"/>
        <v>101174000</v>
      </c>
    </row>
    <row r="103" spans="2:14" ht="19.5" customHeight="1" x14ac:dyDescent="0.25">
      <c r="B103" s="17" t="s">
        <v>106</v>
      </c>
      <c r="C103" s="24">
        <v>16894000</v>
      </c>
      <c r="D103" s="24">
        <v>2504000</v>
      </c>
      <c r="E103" s="24">
        <v>7078000</v>
      </c>
      <c r="F103" s="24"/>
      <c r="G103" s="24">
        <f t="shared" si="2"/>
        <v>7078000</v>
      </c>
      <c r="H103" s="24"/>
      <c r="I103" s="24">
        <v>629000</v>
      </c>
      <c r="J103" s="24">
        <v>45065000</v>
      </c>
      <c r="K103" s="24"/>
      <c r="L103" s="24"/>
      <c r="M103" s="24"/>
      <c r="N103" s="19">
        <f t="shared" si="3"/>
        <v>72170000</v>
      </c>
    </row>
    <row r="104" spans="2:14" ht="19.5" customHeight="1" x14ac:dyDescent="0.25">
      <c r="B104" s="17" t="s">
        <v>215</v>
      </c>
      <c r="C104" s="24">
        <v>108044000</v>
      </c>
      <c r="D104" s="24">
        <v>15446000</v>
      </c>
      <c r="E104" s="24">
        <v>12650000</v>
      </c>
      <c r="F104" s="24"/>
      <c r="G104" s="24">
        <f t="shared" si="2"/>
        <v>12650000</v>
      </c>
      <c r="H104" s="24"/>
      <c r="I104" s="24">
        <v>3313000</v>
      </c>
      <c r="J104" s="24">
        <v>46231000</v>
      </c>
      <c r="K104" s="24"/>
      <c r="L104" s="24"/>
      <c r="M104" s="24"/>
      <c r="N104" s="19">
        <f t="shared" si="3"/>
        <v>185684000</v>
      </c>
    </row>
    <row r="105" spans="2:14" ht="19.5" customHeight="1" x14ac:dyDescent="0.25">
      <c r="B105" s="17" t="s">
        <v>107</v>
      </c>
      <c r="C105" s="24">
        <v>28381000</v>
      </c>
      <c r="D105" s="24">
        <v>3845000</v>
      </c>
      <c r="E105" s="24">
        <v>8889000</v>
      </c>
      <c r="F105" s="24"/>
      <c r="G105" s="24">
        <f t="shared" si="2"/>
        <v>8889000</v>
      </c>
      <c r="H105" s="24"/>
      <c r="I105" s="24">
        <v>874000</v>
      </c>
      <c r="J105" s="24">
        <v>28308000</v>
      </c>
      <c r="K105" s="24"/>
      <c r="L105" s="24"/>
      <c r="M105" s="24"/>
      <c r="N105" s="19">
        <f t="shared" si="3"/>
        <v>70297000</v>
      </c>
    </row>
    <row r="106" spans="2:14" ht="19.5" customHeight="1" x14ac:dyDescent="0.25">
      <c r="B106" s="17" t="s">
        <v>108</v>
      </c>
      <c r="C106" s="24">
        <v>54884000</v>
      </c>
      <c r="D106" s="24">
        <v>7788000</v>
      </c>
      <c r="E106" s="24">
        <v>10464000</v>
      </c>
      <c r="F106" s="24"/>
      <c r="G106" s="24">
        <f t="shared" si="2"/>
        <v>10464000</v>
      </c>
      <c r="H106" s="24"/>
      <c r="I106" s="24">
        <v>1838000</v>
      </c>
      <c r="J106" s="24">
        <v>45133000</v>
      </c>
      <c r="K106" s="24"/>
      <c r="L106" s="24"/>
      <c r="M106" s="24"/>
      <c r="N106" s="19">
        <f t="shared" si="3"/>
        <v>120107000</v>
      </c>
    </row>
    <row r="107" spans="2:14" ht="19.5" customHeight="1" x14ac:dyDescent="0.25">
      <c r="B107" s="17" t="s">
        <v>109</v>
      </c>
      <c r="C107" s="24">
        <v>84815000</v>
      </c>
      <c r="D107" s="24">
        <v>12155000</v>
      </c>
      <c r="E107" s="24">
        <v>12821000</v>
      </c>
      <c r="F107" s="24"/>
      <c r="G107" s="24">
        <f t="shared" si="2"/>
        <v>12821000</v>
      </c>
      <c r="H107" s="24"/>
      <c r="I107" s="24">
        <v>2981000</v>
      </c>
      <c r="J107" s="24">
        <v>47491000</v>
      </c>
      <c r="K107" s="24"/>
      <c r="L107" s="24"/>
      <c r="M107" s="24"/>
      <c r="N107" s="19">
        <f t="shared" si="3"/>
        <v>160263000</v>
      </c>
    </row>
    <row r="108" spans="2:14" ht="19.5" customHeight="1" x14ac:dyDescent="0.25">
      <c r="B108" s="17" t="s">
        <v>144</v>
      </c>
      <c r="C108" s="24">
        <v>200142000</v>
      </c>
      <c r="D108" s="24">
        <v>30704000</v>
      </c>
      <c r="E108" s="24">
        <v>19291000</v>
      </c>
      <c r="F108" s="24"/>
      <c r="G108" s="24">
        <f t="shared" si="2"/>
        <v>19291000</v>
      </c>
      <c r="H108" s="24"/>
      <c r="I108" s="24">
        <v>10582000</v>
      </c>
      <c r="J108" s="24">
        <v>133341000</v>
      </c>
      <c r="K108" s="24"/>
      <c r="L108" s="24"/>
      <c r="M108" s="24"/>
      <c r="N108" s="19">
        <f t="shared" si="3"/>
        <v>394060000</v>
      </c>
    </row>
    <row r="109" spans="2:14" ht="19.5" customHeight="1" x14ac:dyDescent="0.25">
      <c r="B109" s="17" t="s">
        <v>145</v>
      </c>
      <c r="C109" s="24">
        <v>20652000</v>
      </c>
      <c r="D109" s="24">
        <v>3129000</v>
      </c>
      <c r="E109" s="24">
        <v>7854000</v>
      </c>
      <c r="F109" s="24"/>
      <c r="G109" s="24">
        <f t="shared" si="2"/>
        <v>7854000</v>
      </c>
      <c r="H109" s="24"/>
      <c r="I109" s="24">
        <v>770000</v>
      </c>
      <c r="J109" s="24">
        <v>34689000</v>
      </c>
      <c r="K109" s="24"/>
      <c r="L109" s="24"/>
      <c r="M109" s="24"/>
      <c r="N109" s="19">
        <f t="shared" si="3"/>
        <v>67094000</v>
      </c>
    </row>
    <row r="110" spans="2:14" ht="19.5" customHeight="1" x14ac:dyDescent="0.25">
      <c r="B110" s="17" t="s">
        <v>110</v>
      </c>
      <c r="C110" s="24">
        <v>21255000</v>
      </c>
      <c r="D110" s="24">
        <v>2495000</v>
      </c>
      <c r="E110" s="24">
        <v>8452000</v>
      </c>
      <c r="F110" s="24"/>
      <c r="G110" s="24">
        <f t="shared" si="2"/>
        <v>8452000</v>
      </c>
      <c r="H110" s="24"/>
      <c r="I110" s="24">
        <v>728000</v>
      </c>
      <c r="J110" s="24">
        <v>39460000</v>
      </c>
      <c r="K110" s="24"/>
      <c r="L110" s="24"/>
      <c r="M110" s="24"/>
      <c r="N110" s="19">
        <f t="shared" si="3"/>
        <v>72390000</v>
      </c>
    </row>
    <row r="111" spans="2:14" ht="19.5" customHeight="1" x14ac:dyDescent="0.25">
      <c r="B111" s="17" t="s">
        <v>146</v>
      </c>
      <c r="C111" s="24">
        <v>28963000</v>
      </c>
      <c r="D111" s="24">
        <v>4054000</v>
      </c>
      <c r="E111" s="24">
        <v>8281000</v>
      </c>
      <c r="F111" s="24"/>
      <c r="G111" s="24">
        <f t="shared" si="2"/>
        <v>8281000</v>
      </c>
      <c r="H111" s="24"/>
      <c r="I111" s="24">
        <v>931000</v>
      </c>
      <c r="J111" s="24">
        <v>38731000</v>
      </c>
      <c r="K111" s="24"/>
      <c r="L111" s="24"/>
      <c r="M111" s="24"/>
      <c r="N111" s="19">
        <f t="shared" si="3"/>
        <v>80960000</v>
      </c>
    </row>
    <row r="112" spans="2:14" ht="19.5" customHeight="1" x14ac:dyDescent="0.25">
      <c r="B112" s="17" t="s">
        <v>152</v>
      </c>
      <c r="C112" s="24">
        <v>18363000</v>
      </c>
      <c r="D112" s="24">
        <v>2671000</v>
      </c>
      <c r="E112" s="24">
        <v>12758000</v>
      </c>
      <c r="F112" s="24"/>
      <c r="G112" s="24">
        <f t="shared" ref="G112:G115" si="4">E112+F112</f>
        <v>12758000</v>
      </c>
      <c r="H112" s="24"/>
      <c r="I112" s="24">
        <v>612000</v>
      </c>
      <c r="J112" s="24">
        <v>57775000</v>
      </c>
      <c r="K112" s="24"/>
      <c r="L112" s="24"/>
      <c r="M112" s="24"/>
      <c r="N112" s="19">
        <f t="shared" si="3"/>
        <v>92179000</v>
      </c>
    </row>
    <row r="113" spans="2:14" ht="19.5" customHeight="1" x14ac:dyDescent="0.25">
      <c r="B113" s="17" t="s">
        <v>205</v>
      </c>
      <c r="C113" s="24">
        <v>158314000</v>
      </c>
      <c r="D113" s="24">
        <v>20182000</v>
      </c>
      <c r="E113" s="24">
        <v>16712000</v>
      </c>
      <c r="F113" s="24"/>
      <c r="G113" s="24">
        <f t="shared" si="4"/>
        <v>16712000</v>
      </c>
      <c r="H113" s="24"/>
      <c r="I113" s="24">
        <v>5522000</v>
      </c>
      <c r="J113" s="24">
        <v>81624000</v>
      </c>
      <c r="K113" s="24"/>
      <c r="L113" s="24"/>
      <c r="M113" s="24"/>
      <c r="N113" s="19">
        <f t="shared" ref="N113:N116" si="5">SUM(C113,D113,G113,H113,I113,J113,K113,L113,M113)</f>
        <v>282354000</v>
      </c>
    </row>
    <row r="114" spans="2:14" ht="19.5" customHeight="1" x14ac:dyDescent="0.25">
      <c r="B114" s="17" t="s">
        <v>206</v>
      </c>
      <c r="C114" s="24">
        <v>21981000</v>
      </c>
      <c r="D114" s="24">
        <v>2837000</v>
      </c>
      <c r="E114" s="24">
        <v>12438000</v>
      </c>
      <c r="F114" s="24"/>
      <c r="G114" s="24">
        <f t="shared" si="4"/>
        <v>12438000</v>
      </c>
      <c r="H114" s="24"/>
      <c r="I114" s="24">
        <v>1058000</v>
      </c>
      <c r="J114" s="24">
        <v>34087000</v>
      </c>
      <c r="K114" s="24"/>
      <c r="L114" s="24"/>
      <c r="M114" s="24"/>
      <c r="N114" s="19">
        <f t="shared" si="5"/>
        <v>72401000</v>
      </c>
    </row>
    <row r="115" spans="2:14" ht="19.5" customHeight="1" x14ac:dyDescent="0.25">
      <c r="B115" s="17" t="s">
        <v>207</v>
      </c>
      <c r="C115" s="24">
        <v>34122000</v>
      </c>
      <c r="D115" s="24">
        <v>4826000</v>
      </c>
      <c r="E115" s="24">
        <v>15885000</v>
      </c>
      <c r="F115" s="24"/>
      <c r="G115" s="24">
        <f t="shared" si="4"/>
        <v>15885000</v>
      </c>
      <c r="H115" s="24"/>
      <c r="I115" s="24">
        <v>1664000</v>
      </c>
      <c r="J115" s="24">
        <v>42174000</v>
      </c>
      <c r="K115" s="24"/>
      <c r="L115" s="24"/>
      <c r="M115" s="24"/>
      <c r="N115" s="19">
        <f t="shared" si="5"/>
        <v>98671000</v>
      </c>
    </row>
    <row r="116" spans="2:14" ht="19.5" customHeight="1" x14ac:dyDescent="0.25">
      <c r="B116" s="17" t="s">
        <v>208</v>
      </c>
      <c r="C116" s="24">
        <v>21388000</v>
      </c>
      <c r="D116" s="24">
        <v>2966000</v>
      </c>
      <c r="E116" s="24">
        <v>13320000</v>
      </c>
      <c r="F116" s="24"/>
      <c r="G116" s="24">
        <f t="shared" ref="G116" si="6">E116+F116</f>
        <v>13320000</v>
      </c>
      <c r="H116" s="24"/>
      <c r="I116" s="24">
        <v>689000</v>
      </c>
      <c r="J116" s="24">
        <v>30620000</v>
      </c>
      <c r="K116" s="24"/>
      <c r="L116" s="24"/>
      <c r="M116" s="24"/>
      <c r="N116" s="19">
        <f t="shared" si="5"/>
        <v>68983000</v>
      </c>
    </row>
    <row r="117" spans="2:14" ht="19.5" customHeight="1" x14ac:dyDescent="0.25">
      <c r="B117" s="25" t="s">
        <v>216</v>
      </c>
      <c r="C117" s="24">
        <v>7032000</v>
      </c>
      <c r="D117" s="24">
        <v>905000</v>
      </c>
      <c r="E117" s="24">
        <v>7750000</v>
      </c>
      <c r="F117" s="24"/>
      <c r="G117" s="24">
        <f t="shared" si="2"/>
        <v>7750000</v>
      </c>
      <c r="H117" s="24"/>
      <c r="I117" s="24">
        <v>281000</v>
      </c>
      <c r="J117" s="24">
        <v>17332000</v>
      </c>
      <c r="K117" s="24"/>
      <c r="L117" s="24"/>
      <c r="M117" s="24"/>
      <c r="N117" s="19">
        <f t="shared" si="3"/>
        <v>33300000</v>
      </c>
    </row>
    <row r="118" spans="2:14" ht="19.5" customHeight="1" x14ac:dyDescent="0.25">
      <c r="B118" s="17" t="s">
        <v>217</v>
      </c>
      <c r="C118" s="24">
        <v>9159000</v>
      </c>
      <c r="D118" s="24">
        <v>1168000</v>
      </c>
      <c r="E118" s="24">
        <v>7750000</v>
      </c>
      <c r="F118" s="24"/>
      <c r="G118" s="24">
        <f t="shared" si="2"/>
        <v>7750000</v>
      </c>
      <c r="H118" s="24"/>
      <c r="I118" s="24">
        <v>354000</v>
      </c>
      <c r="J118" s="24">
        <v>17332000</v>
      </c>
      <c r="K118" s="24"/>
      <c r="L118" s="24"/>
      <c r="M118" s="24"/>
      <c r="N118" s="19">
        <f t="shared" si="3"/>
        <v>35763000</v>
      </c>
    </row>
    <row r="119" spans="2:14" ht="19.5" customHeight="1" x14ac:dyDescent="0.25">
      <c r="B119" s="17" t="s">
        <v>111</v>
      </c>
      <c r="C119" s="24">
        <v>362777000</v>
      </c>
      <c r="D119" s="24">
        <v>2896000</v>
      </c>
      <c r="E119" s="24">
        <v>211363000</v>
      </c>
      <c r="F119" s="24"/>
      <c r="G119" s="24">
        <f t="shared" si="2"/>
        <v>211363000</v>
      </c>
      <c r="H119" s="24"/>
      <c r="I119" s="24">
        <v>654000</v>
      </c>
      <c r="J119" s="24">
        <v>2631000</v>
      </c>
      <c r="K119" s="24"/>
      <c r="L119" s="24"/>
      <c r="M119" s="24"/>
      <c r="N119" s="19">
        <f t="shared" si="3"/>
        <v>580321000</v>
      </c>
    </row>
    <row r="120" spans="2:14" ht="19.5" customHeight="1" x14ac:dyDescent="0.25">
      <c r="B120" s="17" t="s">
        <v>112</v>
      </c>
      <c r="C120" s="24">
        <v>6180000</v>
      </c>
      <c r="D120" s="24">
        <v>1071000</v>
      </c>
      <c r="E120" s="24">
        <v>4991000</v>
      </c>
      <c r="F120" s="24"/>
      <c r="G120" s="24">
        <f t="shared" si="2"/>
        <v>4991000</v>
      </c>
      <c r="H120" s="24"/>
      <c r="I120" s="24">
        <v>723000</v>
      </c>
      <c r="J120" s="24">
        <v>526000</v>
      </c>
      <c r="K120" s="24"/>
      <c r="L120" s="24"/>
      <c r="M120" s="24"/>
      <c r="N120" s="19">
        <f t="shared" si="3"/>
        <v>13491000</v>
      </c>
    </row>
    <row r="121" spans="2:14" ht="19.5" customHeight="1" x14ac:dyDescent="0.25">
      <c r="B121" s="17" t="s">
        <v>113</v>
      </c>
      <c r="C121" s="24">
        <v>2932000</v>
      </c>
      <c r="D121" s="24">
        <v>456000</v>
      </c>
      <c r="E121" s="24">
        <v>1984000</v>
      </c>
      <c r="F121" s="24"/>
      <c r="G121" s="24">
        <f t="shared" si="2"/>
        <v>1984000</v>
      </c>
      <c r="H121" s="24"/>
      <c r="I121" s="24">
        <v>338000</v>
      </c>
      <c r="J121" s="24"/>
      <c r="K121" s="24"/>
      <c r="L121" s="24"/>
      <c r="M121" s="24"/>
      <c r="N121" s="19">
        <f t="shared" si="3"/>
        <v>5710000</v>
      </c>
    </row>
    <row r="122" spans="2:14" ht="19.5" customHeight="1" x14ac:dyDescent="0.25">
      <c r="B122" s="17" t="s">
        <v>114</v>
      </c>
      <c r="C122" s="24">
        <v>2524000</v>
      </c>
      <c r="D122" s="24">
        <v>415000</v>
      </c>
      <c r="E122" s="24">
        <v>2063000</v>
      </c>
      <c r="F122" s="24"/>
      <c r="G122" s="24">
        <f t="shared" si="2"/>
        <v>2063000</v>
      </c>
      <c r="H122" s="24"/>
      <c r="I122" s="24">
        <v>477000</v>
      </c>
      <c r="J122" s="24"/>
      <c r="K122" s="24"/>
      <c r="L122" s="24"/>
      <c r="M122" s="24"/>
      <c r="N122" s="19">
        <f t="shared" si="3"/>
        <v>5479000</v>
      </c>
    </row>
    <row r="123" spans="2:14" ht="19.5" customHeight="1" x14ac:dyDescent="0.25">
      <c r="B123" s="17" t="s">
        <v>115</v>
      </c>
      <c r="C123" s="24">
        <v>3857000</v>
      </c>
      <c r="D123" s="24">
        <v>610000</v>
      </c>
      <c r="E123" s="24">
        <v>9381000</v>
      </c>
      <c r="F123" s="24"/>
      <c r="G123" s="24">
        <f t="shared" si="2"/>
        <v>9381000</v>
      </c>
      <c r="H123" s="24"/>
      <c r="I123" s="24">
        <v>2495000</v>
      </c>
      <c r="J123" s="24">
        <v>1974000</v>
      </c>
      <c r="K123" s="24"/>
      <c r="L123" s="24"/>
      <c r="M123" s="24"/>
      <c r="N123" s="19">
        <f t="shared" si="3"/>
        <v>18317000</v>
      </c>
    </row>
    <row r="124" spans="2:14" ht="19.5" customHeight="1" x14ac:dyDescent="0.25">
      <c r="B124" s="17" t="s">
        <v>116</v>
      </c>
      <c r="C124" s="24">
        <v>4350000</v>
      </c>
      <c r="D124" s="24">
        <v>634000</v>
      </c>
      <c r="E124" s="24">
        <v>5434000</v>
      </c>
      <c r="F124" s="24"/>
      <c r="G124" s="24">
        <f t="shared" si="2"/>
        <v>5434000</v>
      </c>
      <c r="H124" s="24"/>
      <c r="I124" s="24">
        <v>2134000</v>
      </c>
      <c r="J124" s="24">
        <v>1478000</v>
      </c>
      <c r="K124" s="24"/>
      <c r="L124" s="24"/>
      <c r="M124" s="24"/>
      <c r="N124" s="19">
        <f t="shared" si="3"/>
        <v>14030000</v>
      </c>
    </row>
    <row r="125" spans="2:14" ht="19.5" customHeight="1" x14ac:dyDescent="0.25">
      <c r="B125" s="17" t="s">
        <v>117</v>
      </c>
      <c r="C125" s="24">
        <v>11110000</v>
      </c>
      <c r="D125" s="24">
        <v>1660000</v>
      </c>
      <c r="E125" s="24">
        <v>4399000</v>
      </c>
      <c r="F125" s="24"/>
      <c r="G125" s="24">
        <f t="shared" si="2"/>
        <v>4399000</v>
      </c>
      <c r="H125" s="24"/>
      <c r="I125" s="24">
        <v>1832000</v>
      </c>
      <c r="J125" s="24">
        <v>2327000</v>
      </c>
      <c r="K125" s="24"/>
      <c r="L125" s="24"/>
      <c r="M125" s="24"/>
      <c r="N125" s="19">
        <f t="shared" si="3"/>
        <v>21328000</v>
      </c>
    </row>
    <row r="126" spans="2:14" ht="19.5" customHeight="1" x14ac:dyDescent="0.25">
      <c r="B126" s="17" t="s">
        <v>118</v>
      </c>
      <c r="C126" s="24">
        <v>525538000</v>
      </c>
      <c r="D126" s="24">
        <v>102379000</v>
      </c>
      <c r="E126" s="24">
        <v>358469000</v>
      </c>
      <c r="F126" s="24"/>
      <c r="G126" s="24">
        <f t="shared" si="2"/>
        <v>358469000</v>
      </c>
      <c r="H126" s="24"/>
      <c r="I126" s="24">
        <v>414756000</v>
      </c>
      <c r="J126" s="24">
        <v>548420000</v>
      </c>
      <c r="K126" s="24">
        <v>1614997999.9999998</v>
      </c>
      <c r="L126" s="24"/>
      <c r="M126" s="24"/>
      <c r="N126" s="19">
        <f t="shared" si="3"/>
        <v>3564560000</v>
      </c>
    </row>
    <row r="127" spans="2:14" ht="19.5" customHeight="1" x14ac:dyDescent="0.25">
      <c r="B127" s="17" t="s">
        <v>153</v>
      </c>
      <c r="C127" s="24">
        <v>2541000</v>
      </c>
      <c r="D127" s="24">
        <v>284000</v>
      </c>
      <c r="E127" s="24">
        <v>5215000</v>
      </c>
      <c r="F127" s="24"/>
      <c r="G127" s="24">
        <f t="shared" si="2"/>
        <v>5215000</v>
      </c>
      <c r="H127" s="24"/>
      <c r="I127" s="24">
        <v>7195000</v>
      </c>
      <c r="J127" s="24">
        <v>2697000</v>
      </c>
      <c r="K127" s="24"/>
      <c r="L127" s="24"/>
      <c r="M127" s="24"/>
      <c r="N127" s="19">
        <f t="shared" si="3"/>
        <v>17932000</v>
      </c>
    </row>
    <row r="128" spans="2:14" ht="19.5" customHeight="1" x14ac:dyDescent="0.25">
      <c r="B128" s="17" t="s">
        <v>163</v>
      </c>
      <c r="C128" s="24">
        <v>4060000</v>
      </c>
      <c r="D128" s="24">
        <v>575000</v>
      </c>
      <c r="E128" s="24">
        <v>14097000</v>
      </c>
      <c r="F128" s="24"/>
      <c r="G128" s="24">
        <f t="shared" si="2"/>
        <v>14097000</v>
      </c>
      <c r="H128" s="24"/>
      <c r="I128" s="24">
        <v>692000</v>
      </c>
      <c r="J128" s="24">
        <v>5130000</v>
      </c>
      <c r="K128" s="24"/>
      <c r="L128" s="24"/>
      <c r="M128" s="24"/>
      <c r="N128" s="19">
        <f t="shared" si="3"/>
        <v>24554000</v>
      </c>
    </row>
    <row r="129" spans="2:14" ht="19.5" customHeight="1" x14ac:dyDescent="0.25">
      <c r="B129" s="17" t="s">
        <v>154</v>
      </c>
      <c r="C129" s="24">
        <v>530831000</v>
      </c>
      <c r="D129" s="24">
        <v>92535000</v>
      </c>
      <c r="E129" s="24">
        <v>1002744000</v>
      </c>
      <c r="F129" s="24"/>
      <c r="G129" s="24">
        <f t="shared" si="2"/>
        <v>1002744000</v>
      </c>
      <c r="H129" s="24"/>
      <c r="I129" s="24">
        <v>4357825000</v>
      </c>
      <c r="J129" s="24">
        <v>1594230000</v>
      </c>
      <c r="K129" s="24"/>
      <c r="L129" s="24">
        <v>8367000000</v>
      </c>
      <c r="M129" s="24"/>
      <c r="N129" s="19">
        <f t="shared" si="3"/>
        <v>15945165000</v>
      </c>
    </row>
    <row r="130" spans="2:14" ht="19.5" customHeight="1" x14ac:dyDescent="0.25">
      <c r="B130" s="17" t="s">
        <v>119</v>
      </c>
      <c r="C130" s="24">
        <v>59819000</v>
      </c>
      <c r="D130" s="24">
        <v>9984000</v>
      </c>
      <c r="E130" s="24">
        <v>38475000</v>
      </c>
      <c r="F130" s="24"/>
      <c r="G130" s="24">
        <f t="shared" si="2"/>
        <v>38475000</v>
      </c>
      <c r="H130" s="24"/>
      <c r="I130" s="24">
        <v>695859000</v>
      </c>
      <c r="J130" s="24">
        <v>611637000</v>
      </c>
      <c r="K130" s="24">
        <v>256000</v>
      </c>
      <c r="L130" s="24"/>
      <c r="M130" s="24"/>
      <c r="N130" s="19">
        <f t="shared" si="3"/>
        <v>1416030000</v>
      </c>
    </row>
    <row r="131" spans="2:14" ht="19.5" customHeight="1" x14ac:dyDescent="0.25">
      <c r="B131" s="17" t="s">
        <v>120</v>
      </c>
      <c r="C131" s="24">
        <v>149324000</v>
      </c>
      <c r="D131" s="24">
        <v>23599000</v>
      </c>
      <c r="E131" s="24">
        <v>70201000</v>
      </c>
      <c r="F131" s="24"/>
      <c r="G131" s="24">
        <f t="shared" si="2"/>
        <v>70201000</v>
      </c>
      <c r="H131" s="24"/>
      <c r="I131" s="24">
        <v>9027000</v>
      </c>
      <c r="J131" s="24">
        <v>11839000</v>
      </c>
      <c r="K131" s="24"/>
      <c r="L131" s="24"/>
      <c r="M131" s="24"/>
      <c r="N131" s="19">
        <f t="shared" si="3"/>
        <v>263990000</v>
      </c>
    </row>
    <row r="132" spans="2:14" ht="19.5" customHeight="1" x14ac:dyDescent="0.25">
      <c r="B132" s="17" t="s">
        <v>121</v>
      </c>
      <c r="C132" s="24">
        <v>228889000</v>
      </c>
      <c r="D132" s="24">
        <v>31194000</v>
      </c>
      <c r="E132" s="24">
        <v>44684000</v>
      </c>
      <c r="F132" s="24"/>
      <c r="G132" s="24">
        <f t="shared" si="2"/>
        <v>44684000</v>
      </c>
      <c r="H132" s="24"/>
      <c r="I132" s="24">
        <v>10758000</v>
      </c>
      <c r="J132" s="24">
        <v>10524000</v>
      </c>
      <c r="K132" s="24"/>
      <c r="L132" s="24"/>
      <c r="M132" s="24"/>
      <c r="N132" s="19">
        <f t="shared" si="3"/>
        <v>326049000</v>
      </c>
    </row>
    <row r="133" spans="2:14" ht="19.5" customHeight="1" x14ac:dyDescent="0.25">
      <c r="B133" s="17" t="s">
        <v>122</v>
      </c>
      <c r="C133" s="24">
        <v>1624350000</v>
      </c>
      <c r="D133" s="24">
        <v>352417000</v>
      </c>
      <c r="E133" s="24">
        <v>206205000</v>
      </c>
      <c r="F133" s="24"/>
      <c r="G133" s="24">
        <f t="shared" si="2"/>
        <v>206205000</v>
      </c>
      <c r="H133" s="24"/>
      <c r="I133" s="24">
        <v>74823000</v>
      </c>
      <c r="J133" s="24">
        <v>1068810000</v>
      </c>
      <c r="K133" s="24">
        <v>38600000</v>
      </c>
      <c r="L133" s="24">
        <v>148155000</v>
      </c>
      <c r="M133" s="24"/>
      <c r="N133" s="19">
        <f t="shared" si="3"/>
        <v>3513360000</v>
      </c>
    </row>
    <row r="134" spans="2:14" ht="19.5" customHeight="1" x14ac:dyDescent="0.25">
      <c r="B134" s="17" t="s">
        <v>123</v>
      </c>
      <c r="C134" s="24">
        <v>121841000</v>
      </c>
      <c r="D134" s="24">
        <v>20227000</v>
      </c>
      <c r="E134" s="24">
        <v>117236000</v>
      </c>
      <c r="F134" s="24"/>
      <c r="G134" s="24">
        <f t="shared" si="2"/>
        <v>117236000</v>
      </c>
      <c r="H134" s="24"/>
      <c r="I134" s="24">
        <v>54508000</v>
      </c>
      <c r="J134" s="24">
        <v>277685000</v>
      </c>
      <c r="K134" s="24"/>
      <c r="L134" s="24"/>
      <c r="M134" s="24"/>
      <c r="N134" s="19">
        <f t="shared" si="3"/>
        <v>591497000</v>
      </c>
    </row>
    <row r="135" spans="2:14" ht="19.5" customHeight="1" x14ac:dyDescent="0.25">
      <c r="B135" s="17" t="s">
        <v>164</v>
      </c>
      <c r="C135" s="24">
        <v>33017000</v>
      </c>
      <c r="D135" s="24">
        <v>5738000</v>
      </c>
      <c r="E135" s="24">
        <v>13397000</v>
      </c>
      <c r="F135" s="24"/>
      <c r="G135" s="24">
        <f t="shared" si="2"/>
        <v>13397000</v>
      </c>
      <c r="H135" s="24"/>
      <c r="I135" s="24">
        <v>1308000</v>
      </c>
      <c r="J135" s="24">
        <v>122338000</v>
      </c>
      <c r="K135" s="24"/>
      <c r="L135" s="24"/>
      <c r="M135" s="24"/>
      <c r="N135" s="19">
        <f t="shared" si="3"/>
        <v>175798000</v>
      </c>
    </row>
    <row r="136" spans="2:14" ht="19.5" customHeight="1" x14ac:dyDescent="0.25">
      <c r="B136" s="17" t="s">
        <v>124</v>
      </c>
      <c r="C136" s="24">
        <v>10813000</v>
      </c>
      <c r="D136" s="24">
        <v>1094000</v>
      </c>
      <c r="E136" s="24">
        <v>4997000</v>
      </c>
      <c r="F136" s="24"/>
      <c r="G136" s="24">
        <f t="shared" si="2"/>
        <v>4997000</v>
      </c>
      <c r="H136" s="24"/>
      <c r="I136" s="24">
        <v>981000</v>
      </c>
      <c r="J136" s="24">
        <v>1155000</v>
      </c>
      <c r="K136" s="24"/>
      <c r="L136" s="24"/>
      <c r="M136" s="24"/>
      <c r="N136" s="19">
        <f t="shared" si="3"/>
        <v>19040000</v>
      </c>
    </row>
    <row r="137" spans="2:14" ht="19.5" customHeight="1" x14ac:dyDescent="0.25">
      <c r="B137" s="17" t="s">
        <v>125</v>
      </c>
      <c r="C137" s="24">
        <v>246609000</v>
      </c>
      <c r="D137" s="24">
        <v>51827000</v>
      </c>
      <c r="E137" s="24">
        <v>59766000</v>
      </c>
      <c r="F137" s="24"/>
      <c r="G137" s="24">
        <f t="shared" si="2"/>
        <v>59766000</v>
      </c>
      <c r="H137" s="24"/>
      <c r="I137" s="24">
        <v>7248000</v>
      </c>
      <c r="J137" s="24">
        <v>30042000</v>
      </c>
      <c r="K137" s="24"/>
      <c r="L137" s="24"/>
      <c r="M137" s="24"/>
      <c r="N137" s="19">
        <f t="shared" si="3"/>
        <v>395492000</v>
      </c>
    </row>
    <row r="138" spans="2:14" ht="19.5" customHeight="1" x14ac:dyDescent="0.25">
      <c r="B138" s="17" t="s">
        <v>218</v>
      </c>
      <c r="C138" s="24">
        <v>35527000</v>
      </c>
      <c r="D138" s="24">
        <v>4583000</v>
      </c>
      <c r="E138" s="24">
        <v>26352000</v>
      </c>
      <c r="F138" s="24"/>
      <c r="G138" s="24">
        <f t="shared" si="2"/>
        <v>26352000</v>
      </c>
      <c r="H138" s="24"/>
      <c r="I138" s="24">
        <v>14442000</v>
      </c>
      <c r="J138" s="24">
        <v>6043000</v>
      </c>
      <c r="K138" s="24"/>
      <c r="L138" s="24"/>
      <c r="M138" s="24"/>
      <c r="N138" s="19">
        <f t="shared" si="3"/>
        <v>86947000</v>
      </c>
    </row>
    <row r="139" spans="2:14" ht="19.5" customHeight="1" x14ac:dyDescent="0.25">
      <c r="B139" s="17" t="s">
        <v>126</v>
      </c>
      <c r="C139" s="24">
        <v>3181000</v>
      </c>
      <c r="D139" s="24">
        <v>411000</v>
      </c>
      <c r="E139" s="24">
        <v>1957000</v>
      </c>
      <c r="F139" s="24"/>
      <c r="G139" s="24">
        <f t="shared" si="2"/>
        <v>1957000</v>
      </c>
      <c r="H139" s="24"/>
      <c r="I139" s="24">
        <v>163000</v>
      </c>
      <c r="J139" s="24">
        <v>4183000</v>
      </c>
      <c r="K139" s="24">
        <v>7852000</v>
      </c>
      <c r="L139" s="24"/>
      <c r="M139" s="24"/>
      <c r="N139" s="19">
        <f t="shared" si="3"/>
        <v>17747000</v>
      </c>
    </row>
    <row r="140" spans="2:14" ht="19.5" customHeight="1" x14ac:dyDescent="0.25">
      <c r="B140" s="17" t="s">
        <v>127</v>
      </c>
      <c r="C140" s="24">
        <v>63378000</v>
      </c>
      <c r="D140" s="24">
        <v>8481000</v>
      </c>
      <c r="E140" s="24">
        <v>32699000</v>
      </c>
      <c r="F140" s="24"/>
      <c r="G140" s="24">
        <f t="shared" si="2"/>
        <v>32699000</v>
      </c>
      <c r="H140" s="24"/>
      <c r="I140" s="24">
        <v>33517000</v>
      </c>
      <c r="J140" s="24">
        <v>63142000</v>
      </c>
      <c r="K140" s="24">
        <v>1707000</v>
      </c>
      <c r="L140" s="24"/>
      <c r="M140" s="24"/>
      <c r="N140" s="19">
        <f t="shared" si="3"/>
        <v>202924000</v>
      </c>
    </row>
    <row r="141" spans="2:14" ht="19.5" customHeight="1" x14ac:dyDescent="0.25">
      <c r="B141" s="17" t="s">
        <v>128</v>
      </c>
      <c r="C141" s="24">
        <v>42943000</v>
      </c>
      <c r="D141" s="24">
        <v>5332000</v>
      </c>
      <c r="E141" s="24">
        <v>17593000</v>
      </c>
      <c r="F141" s="24"/>
      <c r="G141" s="24">
        <f t="shared" si="2"/>
        <v>17593000</v>
      </c>
      <c r="H141" s="24"/>
      <c r="I141" s="24">
        <v>1930000</v>
      </c>
      <c r="J141" s="24">
        <v>3815000</v>
      </c>
      <c r="K141" s="24"/>
      <c r="L141" s="24"/>
      <c r="M141" s="24"/>
      <c r="N141" s="19">
        <f t="shared" ref="N141:N161" si="7">SUM(C141,D141,G141,H141,I141,J141,K141,L141,M141)</f>
        <v>71613000</v>
      </c>
    </row>
    <row r="142" spans="2:14" ht="19.5" customHeight="1" x14ac:dyDescent="0.25">
      <c r="B142" s="17" t="s">
        <v>129</v>
      </c>
      <c r="C142" s="24">
        <v>131598000</v>
      </c>
      <c r="D142" s="24">
        <v>13101000</v>
      </c>
      <c r="E142" s="24">
        <v>53819000</v>
      </c>
      <c r="F142" s="24"/>
      <c r="G142" s="24">
        <f t="shared" ref="G142:G143" si="8">E142+F142</f>
        <v>53819000</v>
      </c>
      <c r="H142" s="24"/>
      <c r="I142" s="24">
        <v>1618250000</v>
      </c>
      <c r="J142" s="24">
        <v>22221000</v>
      </c>
      <c r="K142" s="24">
        <v>24614000</v>
      </c>
      <c r="L142" s="24">
        <v>253568000</v>
      </c>
      <c r="M142" s="24"/>
      <c r="N142" s="19">
        <f t="shared" ref="N142:N143" si="9">SUM(C142,D142,G142,H142,I142,J142,K142,L142,M142)</f>
        <v>2117171000</v>
      </c>
    </row>
    <row r="143" spans="2:14" ht="19.5" customHeight="1" x14ac:dyDescent="0.25">
      <c r="B143" s="17" t="s">
        <v>147</v>
      </c>
      <c r="C143" s="24">
        <v>37059000</v>
      </c>
      <c r="D143" s="24">
        <v>4759000</v>
      </c>
      <c r="E143" s="24">
        <v>17263000</v>
      </c>
      <c r="F143" s="24"/>
      <c r="G143" s="24">
        <f t="shared" si="8"/>
        <v>17263000</v>
      </c>
      <c r="H143" s="24"/>
      <c r="I143" s="24">
        <v>247416000</v>
      </c>
      <c r="J143" s="24">
        <v>3220000</v>
      </c>
      <c r="K143" s="24">
        <v>25609000</v>
      </c>
      <c r="L143" s="24"/>
      <c r="M143" s="24"/>
      <c r="N143" s="19">
        <f t="shared" si="9"/>
        <v>335326000</v>
      </c>
    </row>
    <row r="144" spans="2:14" ht="19.5" customHeight="1" x14ac:dyDescent="0.25">
      <c r="B144" s="17" t="s">
        <v>155</v>
      </c>
      <c r="C144" s="24">
        <v>11982000</v>
      </c>
      <c r="D144" s="24">
        <v>1999000</v>
      </c>
      <c r="E144" s="24">
        <v>15564000</v>
      </c>
      <c r="F144" s="24"/>
      <c r="G144" s="24">
        <f t="shared" ref="G144:G158" si="10">E144+F144</f>
        <v>15564000</v>
      </c>
      <c r="H144" s="24"/>
      <c r="I144" s="24">
        <v>415000</v>
      </c>
      <c r="J144" s="24">
        <v>42334000</v>
      </c>
      <c r="K144" s="24">
        <v>88280000</v>
      </c>
      <c r="L144" s="24"/>
      <c r="M144" s="24"/>
      <c r="N144" s="19">
        <f t="shared" si="7"/>
        <v>160574000</v>
      </c>
    </row>
    <row r="145" spans="2:14" ht="19.5" customHeight="1" x14ac:dyDescent="0.25">
      <c r="B145" s="17" t="s">
        <v>130</v>
      </c>
      <c r="C145" s="24">
        <v>21725000</v>
      </c>
      <c r="D145" s="24">
        <v>2868000</v>
      </c>
      <c r="E145" s="24">
        <v>7266000</v>
      </c>
      <c r="F145" s="24"/>
      <c r="G145" s="24">
        <f t="shared" si="10"/>
        <v>7266000</v>
      </c>
      <c r="H145" s="24"/>
      <c r="I145" s="24">
        <v>1991000</v>
      </c>
      <c r="J145" s="24">
        <v>1964000</v>
      </c>
      <c r="K145" s="24"/>
      <c r="L145" s="24"/>
      <c r="M145" s="24"/>
      <c r="N145" s="19">
        <f t="shared" si="7"/>
        <v>35814000</v>
      </c>
    </row>
    <row r="146" spans="2:14" ht="19.5" customHeight="1" x14ac:dyDescent="0.25">
      <c r="B146" s="17" t="s">
        <v>131</v>
      </c>
      <c r="C146" s="24">
        <v>188314000</v>
      </c>
      <c r="D146" s="24">
        <v>35378000</v>
      </c>
      <c r="E146" s="24">
        <v>30211000</v>
      </c>
      <c r="F146" s="24"/>
      <c r="G146" s="24">
        <f t="shared" si="10"/>
        <v>30211000</v>
      </c>
      <c r="H146" s="24"/>
      <c r="I146" s="24">
        <v>14772000</v>
      </c>
      <c r="J146" s="24">
        <v>522313000</v>
      </c>
      <c r="K146" s="24"/>
      <c r="L146" s="24"/>
      <c r="M146" s="24"/>
      <c r="N146" s="19">
        <f t="shared" si="7"/>
        <v>790988000</v>
      </c>
    </row>
    <row r="147" spans="2:14" ht="19.5" customHeight="1" x14ac:dyDescent="0.25">
      <c r="B147" s="17" t="s">
        <v>132</v>
      </c>
      <c r="C147" s="24">
        <v>46614000</v>
      </c>
      <c r="D147" s="24">
        <v>5954000</v>
      </c>
      <c r="E147" s="24">
        <v>387325000</v>
      </c>
      <c r="F147" s="24"/>
      <c r="G147" s="24">
        <f t="shared" si="10"/>
        <v>387325000</v>
      </c>
      <c r="H147" s="24"/>
      <c r="I147" s="24">
        <v>30000</v>
      </c>
      <c r="J147" s="24">
        <v>787434000</v>
      </c>
      <c r="K147" s="24"/>
      <c r="L147" s="24"/>
      <c r="M147" s="24"/>
      <c r="N147" s="19">
        <f t="shared" si="7"/>
        <v>1227357000</v>
      </c>
    </row>
    <row r="148" spans="2:14" ht="19.5" customHeight="1" x14ac:dyDescent="0.25">
      <c r="B148" s="17" t="s">
        <v>133</v>
      </c>
      <c r="C148" s="24">
        <v>25123000</v>
      </c>
      <c r="D148" s="24">
        <v>3059000</v>
      </c>
      <c r="E148" s="24">
        <v>8007000</v>
      </c>
      <c r="F148" s="24"/>
      <c r="G148" s="24">
        <f t="shared" si="10"/>
        <v>8007000</v>
      </c>
      <c r="H148" s="24"/>
      <c r="I148" s="24">
        <v>4709000</v>
      </c>
      <c r="J148" s="24">
        <v>5662000</v>
      </c>
      <c r="K148" s="24"/>
      <c r="L148" s="24"/>
      <c r="M148" s="24"/>
      <c r="N148" s="19">
        <f t="shared" si="7"/>
        <v>46560000</v>
      </c>
    </row>
    <row r="149" spans="2:14" ht="19.5" customHeight="1" x14ac:dyDescent="0.25">
      <c r="B149" s="17" t="s">
        <v>156</v>
      </c>
      <c r="C149" s="24">
        <v>13407000</v>
      </c>
      <c r="D149" s="24">
        <v>2871000</v>
      </c>
      <c r="E149" s="24">
        <v>5034000</v>
      </c>
      <c r="F149" s="24"/>
      <c r="G149" s="24">
        <f t="shared" si="10"/>
        <v>5034000</v>
      </c>
      <c r="H149" s="24"/>
      <c r="I149" s="24">
        <v>4000</v>
      </c>
      <c r="J149" s="24">
        <v>7708000</v>
      </c>
      <c r="K149" s="24"/>
      <c r="L149" s="24"/>
      <c r="M149" s="24"/>
      <c r="N149" s="19">
        <f t="shared" si="7"/>
        <v>29024000</v>
      </c>
    </row>
    <row r="150" spans="2:14" ht="19.5" customHeight="1" x14ac:dyDescent="0.25">
      <c r="B150" s="17" t="s">
        <v>134</v>
      </c>
      <c r="C150" s="24">
        <v>15168000</v>
      </c>
      <c r="D150" s="24">
        <v>2198000</v>
      </c>
      <c r="E150" s="24">
        <v>19059000</v>
      </c>
      <c r="F150" s="24"/>
      <c r="G150" s="24">
        <f t="shared" si="10"/>
        <v>19059000</v>
      </c>
      <c r="H150" s="24"/>
      <c r="I150" s="24">
        <v>275947000</v>
      </c>
      <c r="J150" s="24">
        <v>2542000</v>
      </c>
      <c r="K150" s="24"/>
      <c r="L150" s="24"/>
      <c r="M150" s="24"/>
      <c r="N150" s="19">
        <f t="shared" si="7"/>
        <v>314914000</v>
      </c>
    </row>
    <row r="151" spans="2:14" ht="19.5" customHeight="1" x14ac:dyDescent="0.25">
      <c r="B151" s="17" t="s">
        <v>165</v>
      </c>
      <c r="C151" s="24">
        <v>1975021000</v>
      </c>
      <c r="D151" s="24">
        <v>395001000</v>
      </c>
      <c r="E151" s="24">
        <v>1516877000</v>
      </c>
      <c r="F151" s="24"/>
      <c r="G151" s="24">
        <f t="shared" si="10"/>
        <v>1516877000</v>
      </c>
      <c r="H151" s="24"/>
      <c r="I151" s="24">
        <v>3806401000</v>
      </c>
      <c r="J151" s="24">
        <v>12698441000</v>
      </c>
      <c r="K151" s="24"/>
      <c r="L151" s="24"/>
      <c r="M151" s="24"/>
      <c r="N151" s="19">
        <f t="shared" si="7"/>
        <v>20391741000</v>
      </c>
    </row>
    <row r="152" spans="2:14" ht="19.5" customHeight="1" x14ac:dyDescent="0.25">
      <c r="B152" s="17" t="s">
        <v>159</v>
      </c>
      <c r="C152" s="24">
        <v>10882000</v>
      </c>
      <c r="D152" s="24">
        <v>1518000</v>
      </c>
      <c r="E152" s="24">
        <v>8412000</v>
      </c>
      <c r="F152" s="24"/>
      <c r="G152" s="24">
        <f t="shared" si="10"/>
        <v>8412000</v>
      </c>
      <c r="H152" s="24"/>
      <c r="I152" s="24">
        <v>460000</v>
      </c>
      <c r="J152" s="24">
        <v>17101000</v>
      </c>
      <c r="K152" s="24"/>
      <c r="L152" s="24"/>
      <c r="M152" s="24"/>
      <c r="N152" s="19">
        <f t="shared" si="7"/>
        <v>38373000</v>
      </c>
    </row>
    <row r="153" spans="2:14" ht="19.5" customHeight="1" x14ac:dyDescent="0.25">
      <c r="B153" s="17" t="s">
        <v>135</v>
      </c>
      <c r="C153" s="24">
        <v>2107000</v>
      </c>
      <c r="D153" s="24">
        <v>291000</v>
      </c>
      <c r="E153" s="24">
        <v>4124000</v>
      </c>
      <c r="F153" s="24"/>
      <c r="G153" s="24">
        <f t="shared" si="10"/>
        <v>4124000</v>
      </c>
      <c r="H153" s="24"/>
      <c r="I153" s="24">
        <v>21000</v>
      </c>
      <c r="J153" s="24">
        <v>11967000</v>
      </c>
      <c r="K153" s="24">
        <v>150504000</v>
      </c>
      <c r="L153" s="24"/>
      <c r="M153" s="24"/>
      <c r="N153" s="19">
        <f t="shared" si="7"/>
        <v>169014000</v>
      </c>
    </row>
    <row r="154" spans="2:14" ht="19.5" customHeight="1" x14ac:dyDescent="0.25">
      <c r="B154" s="17" t="s">
        <v>136</v>
      </c>
      <c r="C154" s="24">
        <v>2264000</v>
      </c>
      <c r="D154" s="24">
        <v>338000</v>
      </c>
      <c r="E154" s="24">
        <v>4230000</v>
      </c>
      <c r="F154" s="24"/>
      <c r="G154" s="24">
        <f t="shared" si="10"/>
        <v>4230000</v>
      </c>
      <c r="H154" s="24"/>
      <c r="I154" s="24">
        <v>21000</v>
      </c>
      <c r="J154" s="24">
        <v>13998000</v>
      </c>
      <c r="K154" s="24">
        <v>184635000</v>
      </c>
      <c r="L154" s="24"/>
      <c r="M154" s="24"/>
      <c r="N154" s="19">
        <f t="shared" si="7"/>
        <v>205486000</v>
      </c>
    </row>
    <row r="155" spans="2:14" ht="19.5" customHeight="1" x14ac:dyDescent="0.25">
      <c r="B155" s="17" t="s">
        <v>137</v>
      </c>
      <c r="C155" s="24">
        <v>1932000</v>
      </c>
      <c r="D155" s="24">
        <v>257000</v>
      </c>
      <c r="E155" s="24">
        <v>4067000</v>
      </c>
      <c r="F155" s="24"/>
      <c r="G155" s="24">
        <f t="shared" si="10"/>
        <v>4067000</v>
      </c>
      <c r="H155" s="24"/>
      <c r="I155" s="24">
        <v>21000</v>
      </c>
      <c r="J155" s="24">
        <v>5146000</v>
      </c>
      <c r="K155" s="24">
        <v>135342000</v>
      </c>
      <c r="L155" s="24"/>
      <c r="M155" s="24"/>
      <c r="N155" s="19">
        <f t="shared" si="7"/>
        <v>146765000</v>
      </c>
    </row>
    <row r="156" spans="2:14" ht="19.5" customHeight="1" x14ac:dyDescent="0.25">
      <c r="B156" s="17" t="s">
        <v>53</v>
      </c>
      <c r="C156" s="24">
        <v>1626120000</v>
      </c>
      <c r="D156" s="24">
        <v>284370000</v>
      </c>
      <c r="E156" s="24">
        <v>297651000</v>
      </c>
      <c r="F156" s="24"/>
      <c r="G156" s="24">
        <f t="shared" si="10"/>
        <v>297651000</v>
      </c>
      <c r="H156" s="24"/>
      <c r="I156" s="24">
        <v>39462000</v>
      </c>
      <c r="J156" s="24">
        <v>12325397000</v>
      </c>
      <c r="K156" s="24">
        <v>247626000</v>
      </c>
      <c r="L156" s="24"/>
      <c r="M156" s="24"/>
      <c r="N156" s="19">
        <f t="shared" si="7"/>
        <v>14820626000</v>
      </c>
    </row>
    <row r="157" spans="2:14" ht="19.5" customHeight="1" x14ac:dyDescent="0.25">
      <c r="B157" s="17" t="s">
        <v>148</v>
      </c>
      <c r="C157" s="24">
        <v>1530000</v>
      </c>
      <c r="D157" s="24">
        <v>309000</v>
      </c>
      <c r="E157" s="24">
        <v>1597000</v>
      </c>
      <c r="F157" s="24"/>
      <c r="G157" s="24">
        <f t="shared" si="10"/>
        <v>1597000</v>
      </c>
      <c r="H157" s="24"/>
      <c r="I157" s="24"/>
      <c r="J157" s="24">
        <v>1733000</v>
      </c>
      <c r="K157" s="24"/>
      <c r="L157" s="24"/>
      <c r="M157" s="24"/>
      <c r="N157" s="19">
        <f t="shared" si="7"/>
        <v>5169000</v>
      </c>
    </row>
    <row r="158" spans="2:14" ht="19.5" customHeight="1" x14ac:dyDescent="0.25">
      <c r="B158" s="17" t="s">
        <v>149</v>
      </c>
      <c r="C158" s="24">
        <v>61608000</v>
      </c>
      <c r="D158" s="24">
        <v>9940000</v>
      </c>
      <c r="E158" s="24">
        <v>56389000</v>
      </c>
      <c r="F158" s="24"/>
      <c r="G158" s="24">
        <f t="shared" si="10"/>
        <v>56389000</v>
      </c>
      <c r="H158" s="24"/>
      <c r="I158" s="24">
        <v>1703000</v>
      </c>
      <c r="J158" s="24">
        <v>16639000</v>
      </c>
      <c r="K158" s="24"/>
      <c r="L158" s="24"/>
      <c r="M158" s="24"/>
      <c r="N158" s="19">
        <f t="shared" si="7"/>
        <v>146279000</v>
      </c>
    </row>
    <row r="159" spans="2:14" ht="19.5" customHeight="1" x14ac:dyDescent="0.25">
      <c r="B159" s="17" t="s">
        <v>157</v>
      </c>
      <c r="C159" s="24">
        <v>11874000</v>
      </c>
      <c r="D159" s="24">
        <v>1559000</v>
      </c>
      <c r="E159" s="24">
        <v>7322000</v>
      </c>
      <c r="F159" s="24"/>
      <c r="G159" s="24">
        <f t="shared" ref="G159:G161" si="11">E159+F159</f>
        <v>7322000</v>
      </c>
      <c r="H159" s="24"/>
      <c r="I159" s="24">
        <v>636000</v>
      </c>
      <c r="J159" s="24">
        <v>3565000</v>
      </c>
      <c r="K159" s="24"/>
      <c r="L159" s="24"/>
      <c r="M159" s="24"/>
      <c r="N159" s="19">
        <f t="shared" si="7"/>
        <v>24956000</v>
      </c>
    </row>
    <row r="160" spans="2:14" ht="19.5" customHeight="1" x14ac:dyDescent="0.25">
      <c r="B160" s="17" t="s">
        <v>219</v>
      </c>
      <c r="C160" s="24">
        <v>3311000</v>
      </c>
      <c r="D160" s="24">
        <v>364000</v>
      </c>
      <c r="E160" s="24">
        <v>4563000</v>
      </c>
      <c r="F160" s="24"/>
      <c r="G160" s="24">
        <f t="shared" ref="G160" si="12">E160+F160</f>
        <v>4563000</v>
      </c>
      <c r="H160" s="24"/>
      <c r="I160" s="24">
        <v>419000</v>
      </c>
      <c r="J160" s="24"/>
      <c r="K160" s="24"/>
      <c r="L160" s="24"/>
      <c r="M160" s="24"/>
      <c r="N160" s="19">
        <f t="shared" ref="N160" si="13">SUM(C160,D160,G160,H160,I160,J160,K160,L160,M160)</f>
        <v>8657000</v>
      </c>
    </row>
    <row r="161" spans="2:14" ht="19.5" customHeight="1" thickBot="1" x14ac:dyDescent="0.3">
      <c r="B161" s="17" t="s">
        <v>166</v>
      </c>
      <c r="C161" s="24">
        <v>11504000</v>
      </c>
      <c r="D161" s="24">
        <v>2193000</v>
      </c>
      <c r="E161" s="24">
        <v>19282000</v>
      </c>
      <c r="F161" s="24"/>
      <c r="G161" s="24">
        <f t="shared" si="11"/>
        <v>19282000</v>
      </c>
      <c r="H161" s="24"/>
      <c r="I161" s="24">
        <v>551000</v>
      </c>
      <c r="J161" s="24">
        <v>14864000</v>
      </c>
      <c r="K161" s="24">
        <v>9664000</v>
      </c>
      <c r="L161" s="24"/>
      <c r="M161" s="24"/>
      <c r="N161" s="19">
        <f t="shared" si="7"/>
        <v>58058000</v>
      </c>
    </row>
    <row r="162" spans="2:14" s="23" customFormat="1" ht="21" customHeight="1" thickBot="1" x14ac:dyDescent="0.3">
      <c r="B162" s="26" t="s">
        <v>138</v>
      </c>
      <c r="C162" s="27">
        <f>SUM(C8:C161)</f>
        <v>25816510000</v>
      </c>
      <c r="D162" s="27">
        <f t="shared" ref="D162:N162" si="14">SUM(D8:D161)</f>
        <v>4145245000</v>
      </c>
      <c r="E162" s="27">
        <f t="shared" si="14"/>
        <v>8159681000</v>
      </c>
      <c r="F162" s="27">
        <f t="shared" si="14"/>
        <v>0</v>
      </c>
      <c r="G162" s="27">
        <f t="shared" si="14"/>
        <v>8159681000</v>
      </c>
      <c r="H162" s="27">
        <f t="shared" si="14"/>
        <v>0</v>
      </c>
      <c r="I162" s="27">
        <f t="shared" si="14"/>
        <v>12500547000</v>
      </c>
      <c r="J162" s="27">
        <f t="shared" si="14"/>
        <v>36903796000</v>
      </c>
      <c r="K162" s="27">
        <f t="shared" si="14"/>
        <v>2529687000</v>
      </c>
      <c r="L162" s="27">
        <f t="shared" si="14"/>
        <v>8768723000</v>
      </c>
      <c r="M162" s="27">
        <f t="shared" si="14"/>
        <v>0</v>
      </c>
      <c r="N162" s="27">
        <f t="shared" si="14"/>
        <v>98824189000</v>
      </c>
    </row>
    <row r="164" spans="2:14" x14ac:dyDescent="0.25">
      <c r="C164" s="28"/>
      <c r="D164" s="28"/>
      <c r="F164" s="60"/>
      <c r="G164" s="28"/>
      <c r="N164" s="28"/>
    </row>
    <row r="165" spans="2:14" x14ac:dyDescent="0.25">
      <c r="C165" s="28"/>
      <c r="F165" s="60"/>
      <c r="G165" s="28"/>
    </row>
    <row r="166" spans="2:14" x14ac:dyDescent="0.25">
      <c r="E166" s="28"/>
      <c r="F166" s="60"/>
      <c r="G166" s="28"/>
    </row>
    <row r="167" spans="2:14" x14ac:dyDescent="0.25">
      <c r="C167" s="28"/>
      <c r="E167" s="28"/>
    </row>
    <row r="169" spans="2:14" x14ac:dyDescent="0.25">
      <c r="C169" s="28"/>
    </row>
    <row r="170" spans="2:14" x14ac:dyDescent="0.25">
      <c r="C170" s="28"/>
    </row>
    <row r="171" spans="2:14" x14ac:dyDescent="0.25">
      <c r="C171" s="28"/>
    </row>
    <row r="173" spans="2:14" x14ac:dyDescent="0.25">
      <c r="C173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2" fitToHeight="2" orientation="landscape" r:id="rId1"/>
  <rowBreaks count="1" manualBreakCount="1">
    <brk id="83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70" zoomScaleNormal="70" workbookViewId="0"/>
  </sheetViews>
  <sheetFormatPr defaultColWidth="9.140625" defaultRowHeight="15" x14ac:dyDescent="0.25"/>
  <cols>
    <col min="1" max="1" width="6.28515625" style="10" customWidth="1"/>
    <col min="2" max="2" width="75.5703125" style="10" customWidth="1"/>
    <col min="3" max="3" width="20.85546875" style="10" customWidth="1"/>
    <col min="4" max="4" width="19.7109375" style="10" customWidth="1"/>
    <col min="5" max="5" width="19.140625" style="10" customWidth="1"/>
    <col min="6" max="6" width="17.7109375" style="10" customWidth="1"/>
    <col min="7" max="7" width="19.140625" style="10" customWidth="1"/>
    <col min="8" max="8" width="18.85546875" style="10" customWidth="1"/>
    <col min="9" max="9" width="21.5703125" style="10" customWidth="1"/>
    <col min="10" max="10" width="19.28515625" style="10" customWidth="1"/>
    <col min="11" max="12" width="19.42578125" style="10" bestFit="1" customWidth="1"/>
    <col min="13" max="13" width="17.85546875" style="10" bestFit="1" customWidth="1"/>
    <col min="14" max="14" width="23.140625" style="10" bestFit="1" customWidth="1"/>
    <col min="15" max="15" width="9.140625" style="10"/>
    <col min="16" max="17" width="15.7109375" style="10" bestFit="1" customWidth="1"/>
    <col min="18" max="16384" width="9.140625" style="10"/>
  </cols>
  <sheetData>
    <row r="1" spans="1:14" ht="20.100000000000001" customHeight="1" x14ac:dyDescent="0.25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29" t="s">
        <v>0</v>
      </c>
    </row>
    <row r="2" spans="1:14" ht="20.100000000000001" customHeight="1" x14ac:dyDescent="0.25">
      <c r="A2" s="30"/>
      <c r="B2" s="83" t="s">
        <v>0</v>
      </c>
      <c r="C2" s="83" t="s">
        <v>0</v>
      </c>
      <c r="D2" s="83" t="s">
        <v>0</v>
      </c>
      <c r="E2" s="83" t="s">
        <v>0</v>
      </c>
      <c r="F2" s="83"/>
      <c r="G2" s="83"/>
      <c r="H2" s="83" t="s">
        <v>0</v>
      </c>
      <c r="I2" s="83" t="s">
        <v>0</v>
      </c>
      <c r="J2" s="83" t="s">
        <v>0</v>
      </c>
      <c r="K2" s="83" t="s">
        <v>0</v>
      </c>
      <c r="L2" s="83" t="s">
        <v>0</v>
      </c>
      <c r="M2" s="83" t="s">
        <v>0</v>
      </c>
      <c r="N2" s="83" t="s">
        <v>0</v>
      </c>
    </row>
    <row r="3" spans="1:14" ht="20.100000000000001" customHeight="1" x14ac:dyDescent="0.25">
      <c r="B3" s="83" t="s">
        <v>1</v>
      </c>
      <c r="C3" s="83" t="s">
        <v>0</v>
      </c>
      <c r="D3" s="83" t="s">
        <v>0</v>
      </c>
      <c r="E3" s="83" t="s">
        <v>0</v>
      </c>
      <c r="F3" s="83"/>
      <c r="G3" s="83"/>
      <c r="H3" s="83" t="s">
        <v>0</v>
      </c>
      <c r="I3" s="83" t="s">
        <v>0</v>
      </c>
      <c r="J3" s="83" t="s">
        <v>0</v>
      </c>
      <c r="K3" s="83" t="s">
        <v>0</v>
      </c>
      <c r="L3" s="83" t="s">
        <v>0</v>
      </c>
      <c r="M3" s="83" t="s">
        <v>0</v>
      </c>
      <c r="N3" s="83" t="s">
        <v>0</v>
      </c>
    </row>
    <row r="4" spans="1:14" ht="20.100000000000001" customHeight="1" x14ac:dyDescent="0.25">
      <c r="A4" s="30"/>
      <c r="B4" s="84" t="s">
        <v>221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s="34" customFormat="1" ht="20.100000000000001" customHeight="1" thickBot="1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</v>
      </c>
    </row>
    <row r="6" spans="1:14" s="36" customFormat="1" ht="24.75" customHeight="1" x14ac:dyDescent="0.25">
      <c r="A6" s="35"/>
      <c r="B6" s="74" t="s">
        <v>3</v>
      </c>
      <c r="C6" s="68" t="s">
        <v>4</v>
      </c>
      <c r="D6" s="68" t="s">
        <v>5</v>
      </c>
      <c r="E6" s="76" t="s">
        <v>6</v>
      </c>
      <c r="F6" s="77"/>
      <c r="G6" s="78"/>
      <c r="H6" s="68" t="s">
        <v>7</v>
      </c>
      <c r="I6" s="68" t="s">
        <v>8</v>
      </c>
      <c r="J6" s="68" t="s">
        <v>9</v>
      </c>
      <c r="K6" s="68" t="s">
        <v>10</v>
      </c>
      <c r="L6" s="68" t="s">
        <v>11</v>
      </c>
      <c r="M6" s="68" t="s">
        <v>12</v>
      </c>
      <c r="N6" s="70" t="s">
        <v>13</v>
      </c>
    </row>
    <row r="7" spans="1:14" s="36" customFormat="1" ht="45" customHeight="1" thickBot="1" x14ac:dyDescent="0.3">
      <c r="A7" s="11"/>
      <c r="B7" s="75" t="s">
        <v>0</v>
      </c>
      <c r="C7" s="69" t="s">
        <v>0</v>
      </c>
      <c r="D7" s="69" t="s">
        <v>0</v>
      </c>
      <c r="E7" s="37" t="s">
        <v>14</v>
      </c>
      <c r="F7" s="37" t="s">
        <v>15</v>
      </c>
      <c r="G7" s="37" t="s">
        <v>13</v>
      </c>
      <c r="H7" s="69" t="s">
        <v>0</v>
      </c>
      <c r="I7" s="69" t="s">
        <v>0</v>
      </c>
      <c r="J7" s="69" t="s">
        <v>0</v>
      </c>
      <c r="K7" s="69" t="s">
        <v>0</v>
      </c>
      <c r="L7" s="69" t="s">
        <v>0</v>
      </c>
      <c r="M7" s="69" t="s">
        <v>0</v>
      </c>
      <c r="N7" s="71" t="s">
        <v>0</v>
      </c>
    </row>
    <row r="8" spans="1:14" s="36" customFormat="1" ht="20.100000000000001" customHeight="1" x14ac:dyDescent="0.25">
      <c r="B8" s="51" t="s">
        <v>16</v>
      </c>
      <c r="C8" s="38">
        <f>148114000+176786000</f>
        <v>324900000</v>
      </c>
      <c r="D8" s="38">
        <f>15852000+22602000</f>
        <v>38454000</v>
      </c>
      <c r="E8" s="38">
        <f>241375650+1026840000</f>
        <v>1268215650</v>
      </c>
      <c r="F8" s="38">
        <v>3006000</v>
      </c>
      <c r="G8" s="38">
        <f t="shared" ref="G8:G51" si="0">E8+F8</f>
        <v>1271221650</v>
      </c>
      <c r="H8" s="38"/>
      <c r="I8" s="38">
        <f>17500000+413794000</f>
        <v>431294000</v>
      </c>
      <c r="J8" s="38">
        <f>703908000+173606000</f>
        <v>877514000</v>
      </c>
      <c r="K8" s="38"/>
      <c r="L8" s="38"/>
      <c r="M8" s="38"/>
      <c r="N8" s="39">
        <f>SUM(C8,D8,G8,H8,I8,J8,K8,L8,M8)</f>
        <v>2943383650</v>
      </c>
    </row>
    <row r="9" spans="1:14" s="36" customFormat="1" ht="20.100000000000001" customHeight="1" x14ac:dyDescent="0.25">
      <c r="B9" s="17" t="s">
        <v>17</v>
      </c>
      <c r="C9" s="38">
        <v>733211200</v>
      </c>
      <c r="D9" s="40">
        <v>94815000</v>
      </c>
      <c r="E9" s="38">
        <v>166381520</v>
      </c>
      <c r="F9" s="40">
        <v>18579300</v>
      </c>
      <c r="G9" s="38">
        <f t="shared" si="0"/>
        <v>184960820</v>
      </c>
      <c r="H9" s="40"/>
      <c r="I9" s="40">
        <v>159604000</v>
      </c>
      <c r="J9" s="38">
        <v>57428000</v>
      </c>
      <c r="K9" s="40"/>
      <c r="L9" s="40"/>
      <c r="M9" s="40"/>
      <c r="N9" s="41">
        <f t="shared" ref="N9:N51" si="1">SUM(C9,D9,G9,H9,I9,J9,K9,L9,M9)</f>
        <v>1230019020</v>
      </c>
    </row>
    <row r="10" spans="1:14" s="36" customFormat="1" ht="20.100000000000001" customHeight="1" x14ac:dyDescent="0.25">
      <c r="B10" s="17" t="s">
        <v>18</v>
      </c>
      <c r="C10" s="38">
        <v>29206000</v>
      </c>
      <c r="D10" s="40">
        <v>3488000</v>
      </c>
      <c r="E10" s="38">
        <v>21286000</v>
      </c>
      <c r="F10" s="40">
        <v>1720000</v>
      </c>
      <c r="G10" s="38">
        <f t="shared" si="0"/>
        <v>23006000</v>
      </c>
      <c r="H10" s="40"/>
      <c r="I10" s="40">
        <v>4311000</v>
      </c>
      <c r="J10" s="38">
        <v>21569000</v>
      </c>
      <c r="K10" s="40"/>
      <c r="L10" s="40"/>
      <c r="M10" s="40"/>
      <c r="N10" s="41">
        <f t="shared" si="1"/>
        <v>81580000</v>
      </c>
    </row>
    <row r="11" spans="1:14" s="36" customFormat="1" ht="20.100000000000001" customHeight="1" x14ac:dyDescent="0.25">
      <c r="B11" s="17" t="s">
        <v>19</v>
      </c>
      <c r="C11" s="38">
        <v>151045000</v>
      </c>
      <c r="D11" s="40">
        <v>21496000</v>
      </c>
      <c r="E11" s="38">
        <v>44418000</v>
      </c>
      <c r="F11" s="40"/>
      <c r="G11" s="38">
        <f t="shared" si="0"/>
        <v>44418000</v>
      </c>
      <c r="H11" s="40"/>
      <c r="I11" s="40">
        <v>1878000</v>
      </c>
      <c r="J11" s="38">
        <v>359625000</v>
      </c>
      <c r="K11" s="40"/>
      <c r="L11" s="40"/>
      <c r="M11" s="40"/>
      <c r="N11" s="41">
        <f t="shared" si="1"/>
        <v>578462000</v>
      </c>
    </row>
    <row r="12" spans="1:14" s="36" customFormat="1" ht="20.100000000000001" customHeight="1" x14ac:dyDescent="0.25">
      <c r="B12" s="17" t="s">
        <v>20</v>
      </c>
      <c r="C12" s="38">
        <v>127274000</v>
      </c>
      <c r="D12" s="40">
        <v>15521000</v>
      </c>
      <c r="E12" s="38">
        <v>23067000</v>
      </c>
      <c r="F12" s="40">
        <v>22000</v>
      </c>
      <c r="G12" s="38">
        <f t="shared" si="0"/>
        <v>23089000</v>
      </c>
      <c r="H12" s="40"/>
      <c r="I12" s="40">
        <v>1484000</v>
      </c>
      <c r="J12" s="38">
        <v>6886000</v>
      </c>
      <c r="K12" s="40"/>
      <c r="L12" s="40"/>
      <c r="M12" s="40"/>
      <c r="N12" s="41">
        <f t="shared" si="1"/>
        <v>174254000</v>
      </c>
    </row>
    <row r="13" spans="1:14" s="36" customFormat="1" ht="20.100000000000001" customHeight="1" x14ac:dyDescent="0.25">
      <c r="B13" s="17" t="s">
        <v>21</v>
      </c>
      <c r="C13" s="38">
        <v>193896000</v>
      </c>
      <c r="D13" s="40">
        <v>24292000</v>
      </c>
      <c r="E13" s="38">
        <v>72085000</v>
      </c>
      <c r="F13" s="40"/>
      <c r="G13" s="38">
        <f t="shared" si="0"/>
        <v>72085000</v>
      </c>
      <c r="H13" s="40"/>
      <c r="I13" s="40">
        <v>922000</v>
      </c>
      <c r="J13" s="38">
        <v>12400000</v>
      </c>
      <c r="K13" s="40"/>
      <c r="L13" s="40"/>
      <c r="M13" s="40"/>
      <c r="N13" s="41">
        <f t="shared" si="1"/>
        <v>303595000</v>
      </c>
    </row>
    <row r="14" spans="1:14" s="36" customFormat="1" ht="20.100000000000001" customHeight="1" x14ac:dyDescent="0.25">
      <c r="B14" s="17" t="s">
        <v>23</v>
      </c>
      <c r="C14" s="38">
        <v>1059816000</v>
      </c>
      <c r="D14" s="40">
        <v>110639000</v>
      </c>
      <c r="E14" s="38">
        <v>269850000</v>
      </c>
      <c r="F14" s="40"/>
      <c r="G14" s="38">
        <f t="shared" si="0"/>
        <v>269850000</v>
      </c>
      <c r="H14" s="40"/>
      <c r="I14" s="40"/>
      <c r="J14" s="38">
        <v>1449562000</v>
      </c>
      <c r="K14" s="40"/>
      <c r="L14" s="40"/>
      <c r="M14" s="40"/>
      <c r="N14" s="41">
        <f t="shared" si="1"/>
        <v>2889867000</v>
      </c>
    </row>
    <row r="15" spans="1:14" s="36" customFormat="1" ht="20.100000000000001" customHeight="1" x14ac:dyDescent="0.25">
      <c r="B15" s="17" t="s">
        <v>160</v>
      </c>
      <c r="C15" s="38">
        <v>20708000</v>
      </c>
      <c r="D15" s="40">
        <v>3209000</v>
      </c>
      <c r="E15" s="38">
        <f>4644000+113000</f>
        <v>4757000</v>
      </c>
      <c r="F15" s="40"/>
      <c r="G15" s="38">
        <f t="shared" si="0"/>
        <v>4757000</v>
      </c>
      <c r="H15" s="40"/>
      <c r="I15" s="40">
        <v>148000</v>
      </c>
      <c r="J15" s="38">
        <v>5800000</v>
      </c>
      <c r="K15" s="40"/>
      <c r="L15" s="40"/>
      <c r="M15" s="40"/>
      <c r="N15" s="41">
        <f t="shared" si="1"/>
        <v>34622000</v>
      </c>
    </row>
    <row r="16" spans="1:14" s="36" customFormat="1" ht="20.100000000000001" customHeight="1" x14ac:dyDescent="0.25">
      <c r="B16" s="17" t="s">
        <v>24</v>
      </c>
      <c r="C16" s="38">
        <v>59742000</v>
      </c>
      <c r="D16" s="40">
        <v>7273000</v>
      </c>
      <c r="E16" s="38">
        <v>286103000</v>
      </c>
      <c r="F16" s="40">
        <v>400000</v>
      </c>
      <c r="G16" s="38">
        <f t="shared" si="0"/>
        <v>286503000</v>
      </c>
      <c r="H16" s="40"/>
      <c r="I16" s="40">
        <v>368000</v>
      </c>
      <c r="J16" s="38">
        <v>4275000</v>
      </c>
      <c r="K16" s="40"/>
      <c r="L16" s="40"/>
      <c r="M16" s="40"/>
      <c r="N16" s="41">
        <f t="shared" si="1"/>
        <v>358161000</v>
      </c>
    </row>
    <row r="17" spans="2:14" s="36" customFormat="1" ht="20.100000000000001" customHeight="1" x14ac:dyDescent="0.25">
      <c r="B17" s="17" t="s">
        <v>25</v>
      </c>
      <c r="C17" s="38">
        <v>128470000</v>
      </c>
      <c r="D17" s="40">
        <v>17710000</v>
      </c>
      <c r="E17" s="38">
        <v>739947000</v>
      </c>
      <c r="F17" s="40">
        <v>375000</v>
      </c>
      <c r="G17" s="38">
        <f t="shared" si="0"/>
        <v>740322000</v>
      </c>
      <c r="H17" s="40">
        <v>96000000000</v>
      </c>
      <c r="I17" s="40">
        <v>13449845000</v>
      </c>
      <c r="J17" s="38">
        <v>29194000</v>
      </c>
      <c r="K17" s="40">
        <v>3405637000</v>
      </c>
      <c r="L17" s="40">
        <v>7402063000</v>
      </c>
      <c r="M17" s="40"/>
      <c r="N17" s="41">
        <f t="shared" si="1"/>
        <v>121173241000</v>
      </c>
    </row>
    <row r="18" spans="2:14" s="36" customFormat="1" ht="20.100000000000001" customHeight="1" x14ac:dyDescent="0.25">
      <c r="B18" s="17" t="s">
        <v>26</v>
      </c>
      <c r="C18" s="38">
        <v>7306775000</v>
      </c>
      <c r="D18" s="40">
        <v>1302476000</v>
      </c>
      <c r="E18" s="38">
        <v>281114000</v>
      </c>
      <c r="F18" s="40">
        <v>3565000</v>
      </c>
      <c r="G18" s="38">
        <f t="shared" si="0"/>
        <v>284679000</v>
      </c>
      <c r="H18" s="40"/>
      <c r="I18" s="40">
        <v>35837000</v>
      </c>
      <c r="J18" s="38">
        <v>180429000</v>
      </c>
      <c r="K18" s="40"/>
      <c r="L18" s="40"/>
      <c r="M18" s="40"/>
      <c r="N18" s="41">
        <f t="shared" si="1"/>
        <v>9110196000</v>
      </c>
    </row>
    <row r="19" spans="2:14" s="36" customFormat="1" ht="20.100000000000001" customHeight="1" x14ac:dyDescent="0.25">
      <c r="B19" s="17" t="s">
        <v>27</v>
      </c>
      <c r="C19" s="38">
        <v>339669000</v>
      </c>
      <c r="D19" s="40">
        <v>53900000</v>
      </c>
      <c r="E19" s="38">
        <v>113845000</v>
      </c>
      <c r="F19" s="40"/>
      <c r="G19" s="38">
        <f t="shared" si="0"/>
        <v>113845000</v>
      </c>
      <c r="H19" s="40"/>
      <c r="I19" s="40">
        <f>1370404000-13108000</f>
        <v>1357296000</v>
      </c>
      <c r="J19" s="38">
        <v>658705000</v>
      </c>
      <c r="K19" s="40">
        <v>3596000</v>
      </c>
      <c r="L19" s="40">
        <v>124914000</v>
      </c>
      <c r="M19" s="40"/>
      <c r="N19" s="41">
        <f t="shared" si="1"/>
        <v>2651925000</v>
      </c>
    </row>
    <row r="20" spans="2:14" s="36" customFormat="1" ht="20.100000000000001" customHeight="1" x14ac:dyDescent="0.25">
      <c r="B20" s="17" t="s">
        <v>29</v>
      </c>
      <c r="C20" s="38">
        <v>9251870000</v>
      </c>
      <c r="D20" s="40">
        <v>1340147000</v>
      </c>
      <c r="E20" s="38">
        <v>1563900000</v>
      </c>
      <c r="F20" s="40">
        <v>143005000</v>
      </c>
      <c r="G20" s="38">
        <f t="shared" si="0"/>
        <v>1706905000</v>
      </c>
      <c r="H20" s="40"/>
      <c r="I20" s="40">
        <v>81792000</v>
      </c>
      <c r="J20" s="38">
        <v>2721641000</v>
      </c>
      <c r="K20" s="40"/>
      <c r="L20" s="40"/>
      <c r="M20" s="40"/>
      <c r="N20" s="41">
        <f t="shared" si="1"/>
        <v>15102355000</v>
      </c>
    </row>
    <row r="21" spans="2:14" s="36" customFormat="1" ht="20.100000000000001" customHeight="1" x14ac:dyDescent="0.25">
      <c r="B21" s="17" t="s">
        <v>30</v>
      </c>
      <c r="C21" s="38">
        <v>19320247000</v>
      </c>
      <c r="D21" s="40">
        <v>3382244000</v>
      </c>
      <c r="E21" s="38">
        <v>17054751000</v>
      </c>
      <c r="F21" s="40">
        <v>11488000</v>
      </c>
      <c r="G21" s="38">
        <f t="shared" si="0"/>
        <v>17066239000</v>
      </c>
      <c r="H21" s="40"/>
      <c r="I21" s="40">
        <v>475927000</v>
      </c>
      <c r="J21" s="38">
        <v>322411000</v>
      </c>
      <c r="K21" s="40"/>
      <c r="L21" s="40"/>
      <c r="M21" s="40"/>
      <c r="N21" s="41">
        <f t="shared" si="1"/>
        <v>40567068000</v>
      </c>
    </row>
    <row r="22" spans="2:14" s="36" customFormat="1" ht="20.100000000000001" customHeight="1" x14ac:dyDescent="0.25">
      <c r="B22" s="17" t="s">
        <v>31</v>
      </c>
      <c r="C22" s="38">
        <v>4320205000</v>
      </c>
      <c r="D22" s="40">
        <v>1006003000</v>
      </c>
      <c r="E22" s="38">
        <f>902535000+4438000</f>
        <v>906973000</v>
      </c>
      <c r="F22" s="40">
        <v>43686000</v>
      </c>
      <c r="G22" s="38">
        <f t="shared" si="0"/>
        <v>950659000</v>
      </c>
      <c r="H22" s="40"/>
      <c r="I22" s="40">
        <v>705788000</v>
      </c>
      <c r="J22" s="38">
        <v>1467397000</v>
      </c>
      <c r="K22" s="40">
        <v>169031000</v>
      </c>
      <c r="L22" s="40"/>
      <c r="M22" s="40"/>
      <c r="N22" s="41">
        <f t="shared" si="1"/>
        <v>8619083000</v>
      </c>
    </row>
    <row r="23" spans="2:14" s="36" customFormat="1" ht="20.100000000000001" customHeight="1" x14ac:dyDescent="0.25">
      <c r="B23" s="17" t="s">
        <v>32</v>
      </c>
      <c r="C23" s="38">
        <v>10123734000</v>
      </c>
      <c r="D23" s="40">
        <v>1475050000</v>
      </c>
      <c r="E23" s="38">
        <f>3190725000+14240000</f>
        <v>3204965000</v>
      </c>
      <c r="F23" s="40">
        <v>790000</v>
      </c>
      <c r="G23" s="38">
        <f t="shared" si="0"/>
        <v>3205755000</v>
      </c>
      <c r="H23" s="40"/>
      <c r="I23" s="40">
        <v>5377000</v>
      </c>
      <c r="J23" s="38">
        <v>718554000</v>
      </c>
      <c r="K23" s="40"/>
      <c r="L23" s="40"/>
      <c r="M23" s="40"/>
      <c r="N23" s="41">
        <f t="shared" si="1"/>
        <v>15528470000</v>
      </c>
    </row>
    <row r="24" spans="2:14" s="36" customFormat="1" ht="20.100000000000001" customHeight="1" x14ac:dyDescent="0.25">
      <c r="B24" s="17" t="s">
        <v>161</v>
      </c>
      <c r="C24" s="38">
        <v>21404533000</v>
      </c>
      <c r="D24" s="40">
        <v>4069855000</v>
      </c>
      <c r="E24" s="38">
        <f>3521229000+130553000</f>
        <v>3651782000</v>
      </c>
      <c r="F24" s="40">
        <v>1654000</v>
      </c>
      <c r="G24" s="38">
        <f t="shared" si="0"/>
        <v>3653436000</v>
      </c>
      <c r="H24" s="40"/>
      <c r="I24" s="40">
        <v>6609000</v>
      </c>
      <c r="J24" s="38">
        <v>3831321000</v>
      </c>
      <c r="K24" s="40"/>
      <c r="L24" s="40"/>
      <c r="M24" s="40"/>
      <c r="N24" s="41">
        <f t="shared" si="1"/>
        <v>32965754000</v>
      </c>
    </row>
    <row r="25" spans="2:14" s="36" customFormat="1" ht="20.100000000000001" customHeight="1" x14ac:dyDescent="0.25">
      <c r="B25" s="17" t="s">
        <v>162</v>
      </c>
      <c r="C25" s="38">
        <v>355432000</v>
      </c>
      <c r="D25" s="40">
        <v>60579000</v>
      </c>
      <c r="E25" s="38">
        <f>299564000+450000</f>
        <v>300014000</v>
      </c>
      <c r="F25" s="40">
        <v>386000</v>
      </c>
      <c r="G25" s="38">
        <f t="shared" si="0"/>
        <v>300400000</v>
      </c>
      <c r="H25" s="40"/>
      <c r="I25" s="40">
        <v>5635000</v>
      </c>
      <c r="J25" s="38">
        <v>73827000</v>
      </c>
      <c r="K25" s="40"/>
      <c r="L25" s="40"/>
      <c r="M25" s="40"/>
      <c r="N25" s="41">
        <f t="shared" si="1"/>
        <v>795873000</v>
      </c>
    </row>
    <row r="26" spans="2:14" s="36" customFormat="1" ht="20.100000000000001" customHeight="1" x14ac:dyDescent="0.25">
      <c r="B26" s="17" t="s">
        <v>28</v>
      </c>
      <c r="C26" s="38">
        <v>4981000</v>
      </c>
      <c r="D26" s="40">
        <v>597000</v>
      </c>
      <c r="E26" s="38">
        <f>13041000+575000</f>
        <v>13616000</v>
      </c>
      <c r="F26" s="40"/>
      <c r="G26" s="38">
        <f t="shared" si="0"/>
        <v>13616000</v>
      </c>
      <c r="H26" s="40"/>
      <c r="I26" s="40">
        <v>605000</v>
      </c>
      <c r="J26" s="38">
        <v>1322000</v>
      </c>
      <c r="K26" s="40"/>
      <c r="L26" s="40"/>
      <c r="M26" s="40"/>
      <c r="N26" s="41">
        <f t="shared" si="1"/>
        <v>21121000</v>
      </c>
    </row>
    <row r="27" spans="2:14" s="36" customFormat="1" ht="20.100000000000001" customHeight="1" x14ac:dyDescent="0.25">
      <c r="B27" s="17" t="s">
        <v>150</v>
      </c>
      <c r="C27" s="38">
        <v>103829000</v>
      </c>
      <c r="D27" s="40">
        <v>13449000</v>
      </c>
      <c r="E27" s="38">
        <v>178220000</v>
      </c>
      <c r="F27" s="40"/>
      <c r="G27" s="38">
        <f t="shared" ref="G27" si="2">E27+F27</f>
        <v>178220000</v>
      </c>
      <c r="H27" s="40"/>
      <c r="I27" s="40">
        <f>103789000+33000000-34000000</f>
        <v>102789000</v>
      </c>
      <c r="J27" s="38">
        <v>105367000</v>
      </c>
      <c r="K27" s="40"/>
      <c r="L27" s="40"/>
      <c r="M27" s="40"/>
      <c r="N27" s="41">
        <f t="shared" ref="N27" si="3">SUM(C27,D27,G27,H27,I27,J27,K27,L27,M27)</f>
        <v>503654000</v>
      </c>
    </row>
    <row r="28" spans="2:14" s="36" customFormat="1" ht="20.100000000000001" customHeight="1" x14ac:dyDescent="0.25">
      <c r="B28" s="17" t="s">
        <v>33</v>
      </c>
      <c r="C28" s="38">
        <v>1324720000</v>
      </c>
      <c r="D28" s="40">
        <v>105637000</v>
      </c>
      <c r="E28" s="38">
        <v>550681000</v>
      </c>
      <c r="F28" s="40">
        <v>24374000</v>
      </c>
      <c r="G28" s="38">
        <f t="shared" si="0"/>
        <v>575055000</v>
      </c>
      <c r="H28" s="40"/>
      <c r="I28" s="40">
        <v>1017926000</v>
      </c>
      <c r="J28" s="38">
        <v>838429000</v>
      </c>
      <c r="K28" s="40"/>
      <c r="L28" s="40">
        <v>564000</v>
      </c>
      <c r="M28" s="40"/>
      <c r="N28" s="41">
        <f t="shared" si="1"/>
        <v>3862331000</v>
      </c>
    </row>
    <row r="29" spans="2:14" s="36" customFormat="1" ht="20.100000000000001" customHeight="1" x14ac:dyDescent="0.25">
      <c r="B29" s="17" t="s">
        <v>34</v>
      </c>
      <c r="C29" s="38">
        <v>2009937000</v>
      </c>
      <c r="D29" s="40">
        <v>319112000</v>
      </c>
      <c r="E29" s="38">
        <v>627977000</v>
      </c>
      <c r="F29" s="40">
        <v>188000</v>
      </c>
      <c r="G29" s="38">
        <f t="shared" si="0"/>
        <v>628165000</v>
      </c>
      <c r="H29" s="40"/>
      <c r="I29" s="40">
        <f>201076813000-25000000</f>
        <v>201051813000</v>
      </c>
      <c r="J29" s="38">
        <v>225994000</v>
      </c>
      <c r="K29" s="40">
        <v>1824545000</v>
      </c>
      <c r="L29" s="40"/>
      <c r="M29" s="40">
        <f>6825530000-150984000</f>
        <v>6674546000</v>
      </c>
      <c r="N29" s="41">
        <f t="shared" si="1"/>
        <v>212734112000</v>
      </c>
    </row>
    <row r="30" spans="2:14" s="36" customFormat="1" ht="20.100000000000001" customHeight="1" x14ac:dyDescent="0.25">
      <c r="B30" s="17" t="s">
        <v>35</v>
      </c>
      <c r="C30" s="38">
        <v>2618379000</v>
      </c>
      <c r="D30" s="40">
        <v>447881000</v>
      </c>
      <c r="E30" s="38">
        <v>406868000</v>
      </c>
      <c r="F30" s="40"/>
      <c r="G30" s="38">
        <f t="shared" si="0"/>
        <v>406868000</v>
      </c>
      <c r="H30" s="40"/>
      <c r="I30" s="40">
        <v>17134000</v>
      </c>
      <c r="J30" s="38">
        <v>299178000</v>
      </c>
      <c r="K30" s="40"/>
      <c r="L30" s="40"/>
      <c r="M30" s="40"/>
      <c r="N30" s="41">
        <f t="shared" si="1"/>
        <v>3789440000</v>
      </c>
    </row>
    <row r="31" spans="2:14" s="36" customFormat="1" ht="20.100000000000001" customHeight="1" x14ac:dyDescent="0.25">
      <c r="B31" s="17" t="s">
        <v>36</v>
      </c>
      <c r="C31" s="38">
        <v>76684747300</v>
      </c>
      <c r="D31" s="40">
        <v>11781572000</v>
      </c>
      <c r="E31" s="38">
        <f>10160794000-15523170</f>
        <v>10145270830</v>
      </c>
      <c r="F31" s="40">
        <v>2002000</v>
      </c>
      <c r="G31" s="38">
        <f t="shared" si="0"/>
        <v>10147272830</v>
      </c>
      <c r="H31" s="40"/>
      <c r="I31" s="40">
        <v>3400476000</v>
      </c>
      <c r="J31" s="38">
        <v>10229897000</v>
      </c>
      <c r="K31" s="40">
        <v>25015000</v>
      </c>
      <c r="L31" s="40"/>
      <c r="M31" s="40"/>
      <c r="N31" s="41">
        <f t="shared" si="1"/>
        <v>112268980130</v>
      </c>
    </row>
    <row r="32" spans="2:14" s="36" customFormat="1" ht="20.100000000000001" customHeight="1" x14ac:dyDescent="0.25">
      <c r="B32" s="17" t="s">
        <v>37</v>
      </c>
      <c r="C32" s="38">
        <v>20032602000</v>
      </c>
      <c r="D32" s="40">
        <v>4397655000</v>
      </c>
      <c r="E32" s="38">
        <v>15920067000</v>
      </c>
      <c r="F32" s="40">
        <v>289975700</v>
      </c>
      <c r="G32" s="38">
        <f t="shared" si="0"/>
        <v>16210042700</v>
      </c>
      <c r="H32" s="40"/>
      <c r="I32" s="40">
        <v>138208000</v>
      </c>
      <c r="J32" s="38">
        <v>9310821000</v>
      </c>
      <c r="K32" s="40">
        <v>20000000</v>
      </c>
      <c r="L32" s="40"/>
      <c r="M32" s="40"/>
      <c r="N32" s="41">
        <f t="shared" si="1"/>
        <v>50109328700</v>
      </c>
    </row>
    <row r="33" spans="2:17" s="36" customFormat="1" ht="20.100000000000001" customHeight="1" x14ac:dyDescent="0.25">
      <c r="B33" s="17" t="s">
        <v>38</v>
      </c>
      <c r="C33" s="38">
        <v>225207000</v>
      </c>
      <c r="D33" s="40">
        <v>29977000</v>
      </c>
      <c r="E33" s="38">
        <v>50730000</v>
      </c>
      <c r="F33" s="40">
        <v>111000</v>
      </c>
      <c r="G33" s="38">
        <f t="shared" si="0"/>
        <v>50841000</v>
      </c>
      <c r="H33" s="40"/>
      <c r="I33" s="40">
        <v>69099080000</v>
      </c>
      <c r="J33" s="38">
        <v>50322000</v>
      </c>
      <c r="K33" s="40">
        <v>134863000</v>
      </c>
      <c r="L33" s="40"/>
      <c r="M33" s="40"/>
      <c r="N33" s="41">
        <f t="shared" si="1"/>
        <v>69590290000</v>
      </c>
    </row>
    <row r="34" spans="2:17" s="36" customFormat="1" ht="20.100000000000001" customHeight="1" x14ac:dyDescent="0.25">
      <c r="B34" s="17" t="s">
        <v>39</v>
      </c>
      <c r="C34" s="38">
        <v>23028000</v>
      </c>
      <c r="D34" s="40">
        <v>3426000</v>
      </c>
      <c r="E34" s="38">
        <v>5385000</v>
      </c>
      <c r="F34" s="40"/>
      <c r="G34" s="38">
        <f t="shared" si="0"/>
        <v>5385000</v>
      </c>
      <c r="H34" s="40"/>
      <c r="I34" s="40">
        <v>167000</v>
      </c>
      <c r="J34" s="38">
        <v>5913000</v>
      </c>
      <c r="K34" s="40"/>
      <c r="L34" s="40"/>
      <c r="M34" s="40"/>
      <c r="N34" s="41">
        <f t="shared" si="1"/>
        <v>37919000</v>
      </c>
    </row>
    <row r="35" spans="2:17" s="36" customFormat="1" ht="20.100000000000001" customHeight="1" x14ac:dyDescent="0.25">
      <c r="B35" s="17" t="s">
        <v>40</v>
      </c>
      <c r="C35" s="38">
        <v>113379000</v>
      </c>
      <c r="D35" s="40">
        <v>18631000</v>
      </c>
      <c r="E35" s="38">
        <v>1437501000</v>
      </c>
      <c r="F35" s="40"/>
      <c r="G35" s="38">
        <f t="shared" si="0"/>
        <v>1437501000</v>
      </c>
      <c r="H35" s="40"/>
      <c r="I35" s="40">
        <f>97598000+88000000</f>
        <v>185598000</v>
      </c>
      <c r="J35" s="38">
        <v>124577000</v>
      </c>
      <c r="K35" s="40"/>
      <c r="L35" s="40">
        <v>86085000</v>
      </c>
      <c r="M35" s="40"/>
      <c r="N35" s="41">
        <f t="shared" si="1"/>
        <v>1965771000</v>
      </c>
    </row>
    <row r="36" spans="2:17" s="36" customFormat="1" ht="20.100000000000001" customHeight="1" x14ac:dyDescent="0.25">
      <c r="B36" s="17" t="s">
        <v>41</v>
      </c>
      <c r="C36" s="38">
        <v>979795000</v>
      </c>
      <c r="D36" s="40">
        <v>169775000</v>
      </c>
      <c r="E36" s="38">
        <v>406400000</v>
      </c>
      <c r="F36" s="40">
        <v>198000</v>
      </c>
      <c r="G36" s="38">
        <f t="shared" si="0"/>
        <v>406598000</v>
      </c>
      <c r="H36" s="40"/>
      <c r="I36" s="40">
        <v>338664000</v>
      </c>
      <c r="J36" s="38">
        <v>988674000</v>
      </c>
      <c r="K36" s="40">
        <v>237114000</v>
      </c>
      <c r="L36" s="40">
        <v>36384000</v>
      </c>
      <c r="M36" s="40"/>
      <c r="N36" s="41">
        <f t="shared" si="1"/>
        <v>3157004000</v>
      </c>
    </row>
    <row r="37" spans="2:17" s="36" customFormat="1" ht="20.100000000000001" customHeight="1" x14ac:dyDescent="0.25">
      <c r="B37" s="17" t="s">
        <v>210</v>
      </c>
      <c r="C37" s="38">
        <v>48764000</v>
      </c>
      <c r="D37" s="40">
        <v>6027000</v>
      </c>
      <c r="E37" s="38">
        <v>15170000</v>
      </c>
      <c r="F37" s="40">
        <v>42000</v>
      </c>
      <c r="G37" s="38">
        <f t="shared" si="0"/>
        <v>15212000</v>
      </c>
      <c r="H37" s="40"/>
      <c r="I37" s="40">
        <v>1531000</v>
      </c>
      <c r="J37" s="38">
        <v>4384000</v>
      </c>
      <c r="K37" s="40"/>
      <c r="L37" s="40"/>
      <c r="M37" s="40"/>
      <c r="N37" s="41">
        <f t="shared" si="1"/>
        <v>75918000</v>
      </c>
      <c r="Q37" s="46"/>
    </row>
    <row r="38" spans="2:17" s="36" customFormat="1" ht="20.100000000000001" customHeight="1" x14ac:dyDescent="0.25">
      <c r="B38" s="17" t="s">
        <v>42</v>
      </c>
      <c r="C38" s="38">
        <v>1007100000</v>
      </c>
      <c r="D38" s="40">
        <v>168901000</v>
      </c>
      <c r="E38" s="38">
        <v>2918463000</v>
      </c>
      <c r="F38" s="40">
        <v>2802000</v>
      </c>
      <c r="G38" s="38">
        <f t="shared" si="0"/>
        <v>2921265000</v>
      </c>
      <c r="H38" s="40"/>
      <c r="I38" s="40">
        <v>26806259000</v>
      </c>
      <c r="J38" s="38">
        <v>405793000</v>
      </c>
      <c r="K38" s="40">
        <v>19009000</v>
      </c>
      <c r="L38" s="40"/>
      <c r="M38" s="40"/>
      <c r="N38" s="41">
        <f t="shared" si="1"/>
        <v>31328327000</v>
      </c>
    </row>
    <row r="39" spans="2:17" s="36" customFormat="1" ht="20.100000000000001" customHeight="1" x14ac:dyDescent="0.25">
      <c r="B39" s="17" t="s">
        <v>43</v>
      </c>
      <c r="C39" s="38">
        <v>33537000</v>
      </c>
      <c r="D39" s="40">
        <v>3721000</v>
      </c>
      <c r="E39" s="38">
        <v>30476000</v>
      </c>
      <c r="F39" s="40">
        <v>61000</v>
      </c>
      <c r="G39" s="38">
        <f t="shared" si="0"/>
        <v>30537000</v>
      </c>
      <c r="H39" s="40"/>
      <c r="I39" s="40">
        <f>315868000+28624000-29000000</f>
        <v>315492000</v>
      </c>
      <c r="J39" s="38">
        <v>5787000</v>
      </c>
      <c r="K39" s="40">
        <v>2327000</v>
      </c>
      <c r="L39" s="40"/>
      <c r="M39" s="40"/>
      <c r="N39" s="41">
        <f t="shared" si="1"/>
        <v>391401000</v>
      </c>
    </row>
    <row r="40" spans="2:17" s="36" customFormat="1" ht="20.100000000000001" customHeight="1" x14ac:dyDescent="0.25">
      <c r="B40" s="17" t="s">
        <v>44</v>
      </c>
      <c r="C40" s="38">
        <v>240905000</v>
      </c>
      <c r="D40" s="40">
        <v>39326000</v>
      </c>
      <c r="E40" s="38">
        <v>50861000</v>
      </c>
      <c r="F40" s="40"/>
      <c r="G40" s="38">
        <f t="shared" si="0"/>
        <v>50861000</v>
      </c>
      <c r="H40" s="40"/>
      <c r="I40" s="40">
        <v>75178000</v>
      </c>
      <c r="J40" s="38">
        <v>89420000</v>
      </c>
      <c r="K40" s="40">
        <v>232685000</v>
      </c>
      <c r="L40" s="40">
        <v>302737000</v>
      </c>
      <c r="M40" s="40"/>
      <c r="N40" s="41">
        <f t="shared" si="1"/>
        <v>1031112000</v>
      </c>
    </row>
    <row r="41" spans="2:17" s="36" customFormat="1" ht="20.100000000000001" customHeight="1" x14ac:dyDescent="0.25">
      <c r="B41" s="17" t="s">
        <v>45</v>
      </c>
      <c r="C41" s="38">
        <v>931504000</v>
      </c>
      <c r="D41" s="40">
        <v>157801000</v>
      </c>
      <c r="E41" s="38">
        <v>93162000</v>
      </c>
      <c r="F41" s="40"/>
      <c r="G41" s="38">
        <f t="shared" si="0"/>
        <v>93162000</v>
      </c>
      <c r="H41" s="40"/>
      <c r="I41" s="40">
        <v>483709000</v>
      </c>
      <c r="J41" s="38">
        <v>387110000</v>
      </c>
      <c r="K41" s="40">
        <v>182886000</v>
      </c>
      <c r="L41" s="40">
        <v>28058000</v>
      </c>
      <c r="M41" s="40"/>
      <c r="N41" s="41">
        <f t="shared" si="1"/>
        <v>2264230000</v>
      </c>
    </row>
    <row r="42" spans="2:17" s="36" customFormat="1" ht="20.100000000000001" customHeight="1" x14ac:dyDescent="0.25">
      <c r="B42" s="17" t="s">
        <v>46</v>
      </c>
      <c r="C42" s="38">
        <v>754142000</v>
      </c>
      <c r="D42" s="40">
        <v>171727000</v>
      </c>
      <c r="E42" s="38">
        <v>24238000</v>
      </c>
      <c r="F42" s="40"/>
      <c r="G42" s="38">
        <f t="shared" si="0"/>
        <v>24238000</v>
      </c>
      <c r="H42" s="40"/>
      <c r="I42" s="40">
        <v>6130000</v>
      </c>
      <c r="J42" s="38">
        <v>224125000</v>
      </c>
      <c r="K42" s="40"/>
      <c r="L42" s="40"/>
      <c r="M42" s="40"/>
      <c r="N42" s="41">
        <f t="shared" si="1"/>
        <v>1180362000</v>
      </c>
    </row>
    <row r="43" spans="2:17" s="36" customFormat="1" ht="20.100000000000001" customHeight="1" x14ac:dyDescent="0.25">
      <c r="B43" s="17" t="s">
        <v>47</v>
      </c>
      <c r="C43" s="38">
        <v>260881000</v>
      </c>
      <c r="D43" s="40">
        <v>30663000</v>
      </c>
      <c r="E43" s="38">
        <v>112001000</v>
      </c>
      <c r="F43" s="40">
        <v>2103000</v>
      </c>
      <c r="G43" s="38">
        <f t="shared" si="0"/>
        <v>114104000</v>
      </c>
      <c r="H43" s="40"/>
      <c r="I43" s="40">
        <v>4541845000</v>
      </c>
      <c r="J43" s="38">
        <v>28833000</v>
      </c>
      <c r="K43" s="40"/>
      <c r="L43" s="40">
        <v>11000000</v>
      </c>
      <c r="M43" s="40"/>
      <c r="N43" s="41">
        <f t="shared" si="1"/>
        <v>4987326000</v>
      </c>
    </row>
    <row r="44" spans="2:17" s="36" customFormat="1" ht="20.100000000000001" customHeight="1" x14ac:dyDescent="0.25">
      <c r="B44" s="17" t="s">
        <v>48</v>
      </c>
      <c r="C44" s="38">
        <v>36163000</v>
      </c>
      <c r="D44" s="40">
        <v>4972000</v>
      </c>
      <c r="E44" s="38">
        <v>82435000</v>
      </c>
      <c r="F44" s="40">
        <v>14000</v>
      </c>
      <c r="G44" s="38">
        <f t="shared" si="0"/>
        <v>82449000</v>
      </c>
      <c r="H44" s="40"/>
      <c r="I44" s="40">
        <v>57767000</v>
      </c>
      <c r="J44" s="38">
        <v>12048000</v>
      </c>
      <c r="K44" s="40">
        <v>25560000</v>
      </c>
      <c r="L44" s="40"/>
      <c r="M44" s="40"/>
      <c r="N44" s="41">
        <f t="shared" si="1"/>
        <v>218959000</v>
      </c>
    </row>
    <row r="45" spans="2:17" s="36" customFormat="1" ht="20.100000000000001" customHeight="1" x14ac:dyDescent="0.25">
      <c r="B45" s="17" t="s">
        <v>49</v>
      </c>
      <c r="C45" s="38">
        <v>4427067000</v>
      </c>
      <c r="D45" s="40">
        <v>776562000</v>
      </c>
      <c r="E45" s="38">
        <v>465213000</v>
      </c>
      <c r="F45" s="40"/>
      <c r="G45" s="38">
        <f t="shared" si="0"/>
        <v>465213000</v>
      </c>
      <c r="H45" s="40"/>
      <c r="I45" s="40">
        <v>16225167000</v>
      </c>
      <c r="J45" s="38">
        <v>2265967000</v>
      </c>
      <c r="K45" s="40">
        <v>216491000</v>
      </c>
      <c r="L45" s="40">
        <v>18938000</v>
      </c>
      <c r="M45" s="40"/>
      <c r="N45" s="41">
        <f t="shared" si="1"/>
        <v>24395405000</v>
      </c>
    </row>
    <row r="46" spans="2:17" s="36" customFormat="1" ht="20.100000000000001" customHeight="1" x14ac:dyDescent="0.25">
      <c r="B46" s="17" t="s">
        <v>50</v>
      </c>
      <c r="C46" s="38">
        <v>856667000</v>
      </c>
      <c r="D46" s="40">
        <v>135190000</v>
      </c>
      <c r="E46" s="38">
        <f>169997000+615000</f>
        <v>170612000</v>
      </c>
      <c r="F46" s="40"/>
      <c r="G46" s="38">
        <f t="shared" si="0"/>
        <v>170612000</v>
      </c>
      <c r="H46" s="40"/>
      <c r="I46" s="40">
        <v>9294000</v>
      </c>
      <c r="J46" s="38">
        <v>306258000</v>
      </c>
      <c r="K46" s="40"/>
      <c r="L46" s="40"/>
      <c r="M46" s="40"/>
      <c r="N46" s="41">
        <f t="shared" si="1"/>
        <v>1478021000</v>
      </c>
    </row>
    <row r="47" spans="2:17" s="36" customFormat="1" ht="20.100000000000001" customHeight="1" x14ac:dyDescent="0.25">
      <c r="B47" s="17" t="s">
        <v>51</v>
      </c>
      <c r="C47" s="38">
        <v>67934000</v>
      </c>
      <c r="D47" s="40">
        <v>8909000</v>
      </c>
      <c r="E47" s="38">
        <v>25256000</v>
      </c>
      <c r="F47" s="40"/>
      <c r="G47" s="38">
        <f t="shared" si="0"/>
        <v>25256000</v>
      </c>
      <c r="H47" s="40"/>
      <c r="I47" s="40">
        <v>611000</v>
      </c>
      <c r="J47" s="38">
        <v>77469000</v>
      </c>
      <c r="K47" s="40">
        <v>1080735000</v>
      </c>
      <c r="L47" s="40"/>
      <c r="M47" s="40"/>
      <c r="N47" s="41">
        <f t="shared" si="1"/>
        <v>1260914000</v>
      </c>
    </row>
    <row r="48" spans="2:17" s="36" customFormat="1" ht="20.100000000000001" customHeight="1" x14ac:dyDescent="0.25">
      <c r="B48" s="17" t="s">
        <v>151</v>
      </c>
      <c r="C48" s="38">
        <v>267662000</v>
      </c>
      <c r="D48" s="40">
        <v>44665000</v>
      </c>
      <c r="E48" s="38">
        <v>48986000</v>
      </c>
      <c r="F48" s="40"/>
      <c r="G48" s="38">
        <f t="shared" si="0"/>
        <v>48986000</v>
      </c>
      <c r="H48" s="40"/>
      <c r="I48" s="40">
        <v>3587000</v>
      </c>
      <c r="J48" s="38">
        <v>104145000</v>
      </c>
      <c r="K48" s="40"/>
      <c r="L48" s="40"/>
      <c r="M48" s="40"/>
      <c r="N48" s="41">
        <f t="shared" si="1"/>
        <v>469045000</v>
      </c>
    </row>
    <row r="49" spans="2:14" s="36" customFormat="1" ht="20.100000000000001" customHeight="1" x14ac:dyDescent="0.25">
      <c r="B49" s="17" t="s">
        <v>52</v>
      </c>
      <c r="C49" s="38">
        <v>390428000</v>
      </c>
      <c r="D49" s="40">
        <v>68005000</v>
      </c>
      <c r="E49" s="38">
        <v>51936000</v>
      </c>
      <c r="F49" s="40"/>
      <c r="G49" s="38">
        <f t="shared" si="0"/>
        <v>51936000</v>
      </c>
      <c r="H49" s="40"/>
      <c r="I49" s="40">
        <v>18245000</v>
      </c>
      <c r="J49" s="38">
        <v>264349000</v>
      </c>
      <c r="K49" s="40">
        <v>16084000</v>
      </c>
      <c r="L49" s="40"/>
      <c r="M49" s="40"/>
      <c r="N49" s="41">
        <f t="shared" si="1"/>
        <v>809047000</v>
      </c>
    </row>
    <row r="50" spans="2:14" s="36" customFormat="1" ht="20.100000000000001" customHeight="1" x14ac:dyDescent="0.25">
      <c r="B50" s="17" t="s">
        <v>139</v>
      </c>
      <c r="C50" s="38">
        <v>170094000</v>
      </c>
      <c r="D50" s="40">
        <v>33164000</v>
      </c>
      <c r="E50" s="38">
        <v>30495000</v>
      </c>
      <c r="F50" s="40"/>
      <c r="G50" s="38">
        <f t="shared" si="0"/>
        <v>30495000</v>
      </c>
      <c r="H50" s="40"/>
      <c r="I50" s="40">
        <v>92919000</v>
      </c>
      <c r="J50" s="38">
        <v>67008000</v>
      </c>
      <c r="K50" s="40"/>
      <c r="L50" s="40"/>
      <c r="M50" s="40"/>
      <c r="N50" s="41">
        <f t="shared" si="1"/>
        <v>393680000</v>
      </c>
    </row>
    <row r="51" spans="2:14" s="36" customFormat="1" ht="20.100000000000001" customHeight="1" thickBot="1" x14ac:dyDescent="0.3">
      <c r="B51" s="17" t="s">
        <v>140</v>
      </c>
      <c r="C51" s="38">
        <v>199603000</v>
      </c>
      <c r="D51" s="40">
        <v>40718000</v>
      </c>
      <c r="E51" s="38">
        <v>99730000</v>
      </c>
      <c r="F51" s="40"/>
      <c r="G51" s="38">
        <f t="shared" si="0"/>
        <v>99730000</v>
      </c>
      <c r="H51" s="40"/>
      <c r="I51" s="40">
        <v>1142556000</v>
      </c>
      <c r="J51" s="38">
        <v>8833275000</v>
      </c>
      <c r="K51" s="40">
        <v>8774567000</v>
      </c>
      <c r="L51" s="40"/>
      <c r="M51" s="40"/>
      <c r="N51" s="41">
        <f t="shared" si="1"/>
        <v>19090449000</v>
      </c>
    </row>
    <row r="52" spans="2:14" s="45" customFormat="1" ht="24.95" customHeight="1" thickBot="1" x14ac:dyDescent="0.3">
      <c r="B52" s="42" t="s">
        <v>54</v>
      </c>
      <c r="C52" s="43">
        <f t="shared" ref="C52:N52" si="4">SUM(C8:C51)</f>
        <v>189063788500</v>
      </c>
      <c r="D52" s="43">
        <f t="shared" si="4"/>
        <v>32005214000</v>
      </c>
      <c r="E52" s="43">
        <f t="shared" si="4"/>
        <v>63935204000</v>
      </c>
      <c r="F52" s="43">
        <f t="shared" si="4"/>
        <v>550547000</v>
      </c>
      <c r="G52" s="43">
        <f t="shared" si="4"/>
        <v>64485751000</v>
      </c>
      <c r="H52" s="43">
        <f t="shared" si="4"/>
        <v>96000000000</v>
      </c>
      <c r="I52" s="43">
        <f t="shared" si="4"/>
        <v>341856865000</v>
      </c>
      <c r="J52" s="43">
        <f t="shared" si="4"/>
        <v>48055003000</v>
      </c>
      <c r="K52" s="43">
        <f t="shared" si="4"/>
        <v>16370145000</v>
      </c>
      <c r="L52" s="43">
        <f t="shared" si="4"/>
        <v>8010743000</v>
      </c>
      <c r="M52" s="43">
        <f t="shared" si="4"/>
        <v>6674546000</v>
      </c>
      <c r="N52" s="44">
        <f t="shared" si="4"/>
        <v>802522055500</v>
      </c>
    </row>
    <row r="53" spans="2:14" s="36" customFormat="1" ht="12.75" x14ac:dyDescent="0.25">
      <c r="B53" s="36" t="s">
        <v>55</v>
      </c>
      <c r="N53" s="46"/>
    </row>
    <row r="54" spans="2:14" x14ac:dyDescent="0.25">
      <c r="G54" s="47"/>
      <c r="J54" s="47"/>
      <c r="K54" s="47"/>
      <c r="L54" s="47"/>
      <c r="M54" s="4"/>
      <c r="N54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zoomScale="70" zoomScaleNormal="70" workbookViewId="0"/>
  </sheetViews>
  <sheetFormatPr defaultColWidth="9.140625" defaultRowHeight="15" x14ac:dyDescent="0.25"/>
  <cols>
    <col min="1" max="1" width="6.28515625" style="4" customWidth="1"/>
    <col min="2" max="2" width="79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/>
  </cols>
  <sheetData>
    <row r="1" spans="1:14" ht="20.100000000000001" customHeight="1" x14ac:dyDescent="0.25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 x14ac:dyDescent="0.25">
      <c r="A2" s="1"/>
      <c r="B2" s="72" t="s">
        <v>0</v>
      </c>
      <c r="C2" s="72" t="s">
        <v>0</v>
      </c>
      <c r="D2" s="72" t="s">
        <v>0</v>
      </c>
      <c r="E2" s="72" t="s">
        <v>0</v>
      </c>
      <c r="F2" s="72"/>
      <c r="G2" s="72"/>
      <c r="H2" s="72" t="s">
        <v>0</v>
      </c>
      <c r="I2" s="72" t="s">
        <v>0</v>
      </c>
      <c r="J2" s="72" t="s">
        <v>0</v>
      </c>
      <c r="K2" s="72" t="s">
        <v>0</v>
      </c>
      <c r="L2" s="72" t="s">
        <v>0</v>
      </c>
      <c r="M2" s="72" t="s">
        <v>0</v>
      </c>
      <c r="N2" s="72" t="s">
        <v>0</v>
      </c>
    </row>
    <row r="3" spans="1:14" ht="20.100000000000001" customHeight="1" x14ac:dyDescent="0.25">
      <c r="A3" s="1"/>
      <c r="B3" s="72" t="s">
        <v>56</v>
      </c>
      <c r="C3" s="72" t="s">
        <v>0</v>
      </c>
      <c r="D3" s="72" t="s">
        <v>0</v>
      </c>
      <c r="E3" s="72" t="s">
        <v>0</v>
      </c>
      <c r="F3" s="72"/>
      <c r="G3" s="72"/>
      <c r="H3" s="72" t="s">
        <v>0</v>
      </c>
      <c r="I3" s="72" t="s">
        <v>0</v>
      </c>
      <c r="J3" s="72" t="s">
        <v>0</v>
      </c>
      <c r="K3" s="72" t="s">
        <v>0</v>
      </c>
      <c r="L3" s="72" t="s">
        <v>0</v>
      </c>
      <c r="M3" s="72" t="s">
        <v>0</v>
      </c>
      <c r="N3" s="72" t="s">
        <v>0</v>
      </c>
    </row>
    <row r="4" spans="1:14" ht="20.100000000000001" customHeight="1" x14ac:dyDescent="0.25">
      <c r="A4" s="1"/>
      <c r="B4" s="73" t="s">
        <v>221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8" customFormat="1" ht="20.100000000000001" customHeight="1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 x14ac:dyDescent="0.25">
      <c r="A6" s="9"/>
      <c r="B6" s="81" t="s">
        <v>3</v>
      </c>
      <c r="C6" s="68" t="s">
        <v>4</v>
      </c>
      <c r="D6" s="68" t="s">
        <v>5</v>
      </c>
      <c r="E6" s="76" t="s">
        <v>6</v>
      </c>
      <c r="F6" s="77"/>
      <c r="G6" s="78"/>
      <c r="H6" s="68" t="s">
        <v>7</v>
      </c>
      <c r="I6" s="68" t="s">
        <v>8</v>
      </c>
      <c r="J6" s="68" t="s">
        <v>9</v>
      </c>
      <c r="K6" s="68" t="s">
        <v>10</v>
      </c>
      <c r="L6" s="68" t="s">
        <v>11</v>
      </c>
      <c r="M6" s="68" t="s">
        <v>12</v>
      </c>
      <c r="N6" s="70" t="s">
        <v>13</v>
      </c>
    </row>
    <row r="7" spans="1:14" s="10" customFormat="1" ht="45" customHeight="1" thickBot="1" x14ac:dyDescent="0.3">
      <c r="A7" s="11"/>
      <c r="B7" s="82"/>
      <c r="C7" s="79" t="s">
        <v>0</v>
      </c>
      <c r="D7" s="79" t="s">
        <v>0</v>
      </c>
      <c r="E7" s="67" t="s">
        <v>14</v>
      </c>
      <c r="F7" s="67" t="s">
        <v>15</v>
      </c>
      <c r="G7" s="67" t="s">
        <v>13</v>
      </c>
      <c r="H7" s="79" t="s">
        <v>0</v>
      </c>
      <c r="I7" s="79" t="s">
        <v>0</v>
      </c>
      <c r="J7" s="79" t="s">
        <v>0</v>
      </c>
      <c r="K7" s="79" t="s">
        <v>0</v>
      </c>
      <c r="L7" s="79" t="s">
        <v>0</v>
      </c>
      <c r="M7" s="79" t="s">
        <v>0</v>
      </c>
      <c r="N7" s="80" t="s">
        <v>0</v>
      </c>
    </row>
    <row r="8" spans="1:14" ht="19.5" customHeight="1" x14ac:dyDescent="0.25">
      <c r="A8" s="13"/>
      <c r="B8" s="14" t="s">
        <v>57</v>
      </c>
      <c r="C8" s="15">
        <v>43157000</v>
      </c>
      <c r="D8" s="15">
        <v>6187000</v>
      </c>
      <c r="E8" s="15">
        <v>4202000</v>
      </c>
      <c r="F8" s="15"/>
      <c r="G8" s="15">
        <f>E8+F8</f>
        <v>4202000</v>
      </c>
      <c r="H8" s="15"/>
      <c r="I8" s="15">
        <v>55065000</v>
      </c>
      <c r="J8" s="15">
        <v>4515000</v>
      </c>
      <c r="K8" s="15"/>
      <c r="L8" s="15"/>
      <c r="M8" s="15"/>
      <c r="N8" s="16">
        <f>SUM(C8,D8,G8,H8,I8,J8,K8,L8,M8)</f>
        <v>113126000</v>
      </c>
    </row>
    <row r="9" spans="1:14" ht="19.5" customHeight="1" x14ac:dyDescent="0.25">
      <c r="B9" s="17" t="s">
        <v>167</v>
      </c>
      <c r="C9" s="18">
        <v>654852000</v>
      </c>
      <c r="D9" s="18">
        <v>109162000</v>
      </c>
      <c r="E9" s="18">
        <v>85863000</v>
      </c>
      <c r="F9" s="18"/>
      <c r="G9" s="18">
        <f t="shared" ref="G9:G72" si="0">E9+F9</f>
        <v>85863000</v>
      </c>
      <c r="H9" s="18"/>
      <c r="I9" s="18">
        <v>29352000</v>
      </c>
      <c r="J9" s="18">
        <v>236707000</v>
      </c>
      <c r="K9" s="18"/>
      <c r="L9" s="18"/>
      <c r="M9" s="18"/>
      <c r="N9" s="19">
        <f t="shared" ref="N9:N72" si="1">SUM(C9,D9,G9,H9,I9,J9,K9,L9,M9)</f>
        <v>1115936000</v>
      </c>
    </row>
    <row r="10" spans="1:14" ht="19.5" customHeight="1" x14ac:dyDescent="0.25">
      <c r="B10" s="17" t="s">
        <v>168</v>
      </c>
      <c r="C10" s="18">
        <v>341145000</v>
      </c>
      <c r="D10" s="18">
        <v>52720000</v>
      </c>
      <c r="E10" s="18">
        <v>95910000</v>
      </c>
      <c r="F10" s="18"/>
      <c r="G10" s="18">
        <f t="shared" si="0"/>
        <v>95910000</v>
      </c>
      <c r="H10" s="18"/>
      <c r="I10" s="18">
        <v>12604000</v>
      </c>
      <c r="J10" s="18">
        <v>75791000</v>
      </c>
      <c r="K10" s="18"/>
      <c r="L10" s="18"/>
      <c r="M10" s="18"/>
      <c r="N10" s="19">
        <f t="shared" si="1"/>
        <v>578170000</v>
      </c>
    </row>
    <row r="11" spans="1:14" ht="19.5" customHeight="1" x14ac:dyDescent="0.25">
      <c r="B11" s="17" t="s">
        <v>58</v>
      </c>
      <c r="C11" s="18">
        <v>631131000</v>
      </c>
      <c r="D11" s="18">
        <v>106059000</v>
      </c>
      <c r="E11" s="18">
        <v>106228000</v>
      </c>
      <c r="F11" s="18"/>
      <c r="G11" s="18">
        <f t="shared" si="0"/>
        <v>106228000</v>
      </c>
      <c r="H11" s="18"/>
      <c r="I11" s="18">
        <v>30385000</v>
      </c>
      <c r="J11" s="18">
        <v>239606000</v>
      </c>
      <c r="K11" s="18"/>
      <c r="L11" s="18"/>
      <c r="M11" s="18"/>
      <c r="N11" s="19">
        <f t="shared" si="1"/>
        <v>1113409000</v>
      </c>
    </row>
    <row r="12" spans="1:14" ht="19.5" customHeight="1" x14ac:dyDescent="0.25">
      <c r="B12" s="17" t="s">
        <v>169</v>
      </c>
      <c r="C12" s="18">
        <v>600046000</v>
      </c>
      <c r="D12" s="18">
        <v>93258000</v>
      </c>
      <c r="E12" s="18">
        <v>97793000</v>
      </c>
      <c r="F12" s="18"/>
      <c r="G12" s="18">
        <f t="shared" si="0"/>
        <v>97793000</v>
      </c>
      <c r="H12" s="18"/>
      <c r="I12" s="18">
        <v>26968000</v>
      </c>
      <c r="J12" s="18">
        <v>216851000</v>
      </c>
      <c r="K12" s="18"/>
      <c r="L12" s="18"/>
      <c r="M12" s="18"/>
      <c r="N12" s="19">
        <f t="shared" si="1"/>
        <v>1034916000</v>
      </c>
    </row>
    <row r="13" spans="1:14" ht="19.5" customHeight="1" x14ac:dyDescent="0.25">
      <c r="B13" s="17" t="s">
        <v>59</v>
      </c>
      <c r="C13" s="18">
        <v>871005000</v>
      </c>
      <c r="D13" s="18">
        <v>153358000</v>
      </c>
      <c r="E13" s="18">
        <v>185868000</v>
      </c>
      <c r="F13" s="18"/>
      <c r="G13" s="18">
        <f t="shared" si="0"/>
        <v>185868000</v>
      </c>
      <c r="H13" s="18"/>
      <c r="I13" s="18">
        <v>46087000</v>
      </c>
      <c r="J13" s="18">
        <v>253225000</v>
      </c>
      <c r="K13" s="18"/>
      <c r="L13" s="18"/>
      <c r="M13" s="18"/>
      <c r="N13" s="19">
        <f t="shared" si="1"/>
        <v>1509543000</v>
      </c>
    </row>
    <row r="14" spans="1:14" ht="19.5" customHeight="1" x14ac:dyDescent="0.25">
      <c r="B14" s="17" t="s">
        <v>60</v>
      </c>
      <c r="C14" s="18">
        <v>343215000</v>
      </c>
      <c r="D14" s="18">
        <v>51437000</v>
      </c>
      <c r="E14" s="18">
        <v>85291000</v>
      </c>
      <c r="F14" s="18"/>
      <c r="G14" s="18">
        <f t="shared" si="0"/>
        <v>85291000</v>
      </c>
      <c r="H14" s="18"/>
      <c r="I14" s="18">
        <v>10884000</v>
      </c>
      <c r="J14" s="18">
        <v>95713000</v>
      </c>
      <c r="K14" s="18"/>
      <c r="L14" s="18"/>
      <c r="M14" s="18"/>
      <c r="N14" s="19">
        <f t="shared" si="1"/>
        <v>586540000</v>
      </c>
    </row>
    <row r="15" spans="1:14" ht="19.5" customHeight="1" x14ac:dyDescent="0.25">
      <c r="B15" s="17" t="s">
        <v>170</v>
      </c>
      <c r="C15" s="18">
        <v>165608000</v>
      </c>
      <c r="D15" s="18">
        <v>25996000</v>
      </c>
      <c r="E15" s="18">
        <v>50657000</v>
      </c>
      <c r="F15" s="18"/>
      <c r="G15" s="18">
        <f t="shared" si="0"/>
        <v>50657000</v>
      </c>
      <c r="H15" s="18"/>
      <c r="I15" s="18">
        <v>5980000</v>
      </c>
      <c r="J15" s="18">
        <v>78874000</v>
      </c>
      <c r="K15" s="18"/>
      <c r="L15" s="18"/>
      <c r="M15" s="18"/>
      <c r="N15" s="19">
        <f t="shared" si="1"/>
        <v>327115000</v>
      </c>
    </row>
    <row r="16" spans="1:14" ht="19.5" customHeight="1" x14ac:dyDescent="0.25">
      <c r="B16" s="17" t="s">
        <v>171</v>
      </c>
      <c r="C16" s="18">
        <v>430740000</v>
      </c>
      <c r="D16" s="18">
        <v>64865000</v>
      </c>
      <c r="E16" s="18">
        <v>73447000</v>
      </c>
      <c r="F16" s="18"/>
      <c r="G16" s="18">
        <f t="shared" si="0"/>
        <v>73447000</v>
      </c>
      <c r="H16" s="18"/>
      <c r="I16" s="18">
        <v>14161000</v>
      </c>
      <c r="J16" s="18">
        <v>120385000</v>
      </c>
      <c r="K16" s="18"/>
      <c r="L16" s="18"/>
      <c r="M16" s="18"/>
      <c r="N16" s="19">
        <f t="shared" si="1"/>
        <v>703598000</v>
      </c>
    </row>
    <row r="17" spans="2:14" ht="19.5" customHeight="1" x14ac:dyDescent="0.25">
      <c r="B17" s="17" t="s">
        <v>172</v>
      </c>
      <c r="C17" s="18">
        <v>227171000</v>
      </c>
      <c r="D17" s="18">
        <v>33653000</v>
      </c>
      <c r="E17" s="18">
        <v>46874000</v>
      </c>
      <c r="F17" s="18"/>
      <c r="G17" s="18">
        <f t="shared" si="0"/>
        <v>46874000</v>
      </c>
      <c r="H17" s="18"/>
      <c r="I17" s="18">
        <v>8943000</v>
      </c>
      <c r="J17" s="18">
        <v>37685000</v>
      </c>
      <c r="K17" s="18"/>
      <c r="L17" s="18"/>
      <c r="M17" s="18"/>
      <c r="N17" s="19">
        <f t="shared" si="1"/>
        <v>354326000</v>
      </c>
    </row>
    <row r="18" spans="2:14" ht="19.5" customHeight="1" x14ac:dyDescent="0.25">
      <c r="B18" s="17" t="s">
        <v>61</v>
      </c>
      <c r="C18" s="18">
        <v>90764000</v>
      </c>
      <c r="D18" s="18">
        <v>14934000</v>
      </c>
      <c r="E18" s="18">
        <v>15522000</v>
      </c>
      <c r="F18" s="18"/>
      <c r="G18" s="18">
        <f t="shared" si="0"/>
        <v>15522000</v>
      </c>
      <c r="H18" s="18"/>
      <c r="I18" s="18">
        <v>4230000</v>
      </c>
      <c r="J18" s="18">
        <v>53548000</v>
      </c>
      <c r="K18" s="18"/>
      <c r="L18" s="18"/>
      <c r="M18" s="18"/>
      <c r="N18" s="19">
        <f t="shared" si="1"/>
        <v>178998000</v>
      </c>
    </row>
    <row r="19" spans="2:14" ht="19.5" customHeight="1" x14ac:dyDescent="0.25">
      <c r="B19" s="17" t="s">
        <v>173</v>
      </c>
      <c r="C19" s="18">
        <v>528362000</v>
      </c>
      <c r="D19" s="18">
        <v>90224000</v>
      </c>
      <c r="E19" s="18">
        <v>85530000</v>
      </c>
      <c r="F19" s="18"/>
      <c r="G19" s="18">
        <f t="shared" si="0"/>
        <v>85530000</v>
      </c>
      <c r="H19" s="18"/>
      <c r="I19" s="18">
        <v>25126000</v>
      </c>
      <c r="J19" s="18">
        <v>181900000</v>
      </c>
      <c r="K19" s="18"/>
      <c r="L19" s="18"/>
      <c r="M19" s="18"/>
      <c r="N19" s="19">
        <f t="shared" si="1"/>
        <v>911142000</v>
      </c>
    </row>
    <row r="20" spans="2:14" ht="19.5" customHeight="1" x14ac:dyDescent="0.25">
      <c r="B20" s="17" t="s">
        <v>174</v>
      </c>
      <c r="C20" s="18">
        <v>497359000</v>
      </c>
      <c r="D20" s="18">
        <v>81781000</v>
      </c>
      <c r="E20" s="18">
        <v>58173000</v>
      </c>
      <c r="F20" s="18"/>
      <c r="G20" s="18">
        <f t="shared" si="0"/>
        <v>58173000</v>
      </c>
      <c r="H20" s="18"/>
      <c r="I20" s="18">
        <v>22399000</v>
      </c>
      <c r="J20" s="18">
        <v>133951000</v>
      </c>
      <c r="K20" s="18"/>
      <c r="L20" s="18"/>
      <c r="M20" s="18"/>
      <c r="N20" s="19">
        <f t="shared" si="1"/>
        <v>793663000</v>
      </c>
    </row>
    <row r="21" spans="2:14" ht="19.5" customHeight="1" x14ac:dyDescent="0.25">
      <c r="B21" s="17" t="s">
        <v>175</v>
      </c>
      <c r="C21" s="18">
        <v>221973000</v>
      </c>
      <c r="D21" s="18">
        <v>35918000</v>
      </c>
      <c r="E21" s="18">
        <v>39586000</v>
      </c>
      <c r="F21" s="18"/>
      <c r="G21" s="18">
        <f t="shared" si="0"/>
        <v>39586000</v>
      </c>
      <c r="H21" s="18"/>
      <c r="I21" s="18">
        <v>11570000</v>
      </c>
      <c r="J21" s="18">
        <v>67686000</v>
      </c>
      <c r="K21" s="18"/>
      <c r="L21" s="18"/>
      <c r="M21" s="18"/>
      <c r="N21" s="19">
        <f t="shared" si="1"/>
        <v>376733000</v>
      </c>
    </row>
    <row r="22" spans="2:14" ht="19.5" customHeight="1" x14ac:dyDescent="0.25">
      <c r="B22" s="17" t="s">
        <v>176</v>
      </c>
      <c r="C22" s="18">
        <v>353930000</v>
      </c>
      <c r="D22" s="18">
        <v>57539000</v>
      </c>
      <c r="E22" s="18">
        <v>81234000</v>
      </c>
      <c r="F22" s="18"/>
      <c r="G22" s="18">
        <f t="shared" si="0"/>
        <v>81234000</v>
      </c>
      <c r="H22" s="18"/>
      <c r="I22" s="18">
        <v>17608000</v>
      </c>
      <c r="J22" s="18">
        <v>103623000</v>
      </c>
      <c r="K22" s="18"/>
      <c r="L22" s="18"/>
      <c r="M22" s="18"/>
      <c r="N22" s="19">
        <f t="shared" si="1"/>
        <v>613934000</v>
      </c>
    </row>
    <row r="23" spans="2:14" ht="19.5" customHeight="1" x14ac:dyDescent="0.25">
      <c r="B23" s="17" t="s">
        <v>62</v>
      </c>
      <c r="C23" s="18">
        <v>375798000</v>
      </c>
      <c r="D23" s="18">
        <v>61229000</v>
      </c>
      <c r="E23" s="18">
        <v>95533000</v>
      </c>
      <c r="F23" s="18"/>
      <c r="G23" s="18">
        <f t="shared" si="0"/>
        <v>95533000</v>
      </c>
      <c r="H23" s="18"/>
      <c r="I23" s="18">
        <v>12058000</v>
      </c>
      <c r="J23" s="18">
        <v>127753000</v>
      </c>
      <c r="K23" s="18"/>
      <c r="L23" s="18"/>
      <c r="M23" s="18"/>
      <c r="N23" s="19">
        <f t="shared" si="1"/>
        <v>672371000</v>
      </c>
    </row>
    <row r="24" spans="2:14" ht="19.5" customHeight="1" x14ac:dyDescent="0.25">
      <c r="B24" s="17" t="s">
        <v>177</v>
      </c>
      <c r="C24" s="18">
        <v>370526000</v>
      </c>
      <c r="D24" s="18">
        <v>55093000</v>
      </c>
      <c r="E24" s="18">
        <v>88214000</v>
      </c>
      <c r="F24" s="18"/>
      <c r="G24" s="18">
        <f t="shared" si="0"/>
        <v>88214000</v>
      </c>
      <c r="H24" s="18"/>
      <c r="I24" s="18">
        <v>14630000</v>
      </c>
      <c r="J24" s="18">
        <v>93877000</v>
      </c>
      <c r="K24" s="18"/>
      <c r="L24" s="18"/>
      <c r="M24" s="18"/>
      <c r="N24" s="19">
        <f t="shared" si="1"/>
        <v>622340000</v>
      </c>
    </row>
    <row r="25" spans="2:14" ht="19.5" customHeight="1" x14ac:dyDescent="0.25">
      <c r="B25" s="17" t="s">
        <v>178</v>
      </c>
      <c r="C25" s="18">
        <v>344792000</v>
      </c>
      <c r="D25" s="18">
        <v>54671000</v>
      </c>
      <c r="E25" s="18">
        <v>49952000</v>
      </c>
      <c r="F25" s="18"/>
      <c r="G25" s="18">
        <f t="shared" si="0"/>
        <v>49952000</v>
      </c>
      <c r="H25" s="18"/>
      <c r="I25" s="18">
        <v>16754000</v>
      </c>
      <c r="J25" s="18">
        <v>115096000</v>
      </c>
      <c r="K25" s="18"/>
      <c r="L25" s="18"/>
      <c r="M25" s="18"/>
      <c r="N25" s="19">
        <f t="shared" si="1"/>
        <v>581265000</v>
      </c>
    </row>
    <row r="26" spans="2:14" ht="19.5" customHeight="1" x14ac:dyDescent="0.25">
      <c r="B26" s="17" t="s">
        <v>63</v>
      </c>
      <c r="C26" s="18">
        <v>332379000</v>
      </c>
      <c r="D26" s="18">
        <v>50359000</v>
      </c>
      <c r="E26" s="18">
        <v>57696000</v>
      </c>
      <c r="F26" s="18"/>
      <c r="G26" s="18">
        <f t="shared" si="0"/>
        <v>57696000</v>
      </c>
      <c r="H26" s="18"/>
      <c r="I26" s="18">
        <v>15823000</v>
      </c>
      <c r="J26" s="18">
        <v>97091000</v>
      </c>
      <c r="K26" s="18"/>
      <c r="L26" s="18"/>
      <c r="M26" s="18"/>
      <c r="N26" s="19">
        <f t="shared" si="1"/>
        <v>553348000</v>
      </c>
    </row>
    <row r="27" spans="2:14" ht="19.5" customHeight="1" x14ac:dyDescent="0.25">
      <c r="B27" s="17" t="s">
        <v>179</v>
      </c>
      <c r="C27" s="18">
        <v>265313000</v>
      </c>
      <c r="D27" s="18">
        <v>38180000</v>
      </c>
      <c r="E27" s="18">
        <v>44323000</v>
      </c>
      <c r="F27" s="18"/>
      <c r="G27" s="18">
        <f t="shared" si="0"/>
        <v>44323000</v>
      </c>
      <c r="H27" s="18"/>
      <c r="I27" s="18">
        <v>12032000</v>
      </c>
      <c r="J27" s="18">
        <v>119522000</v>
      </c>
      <c r="K27" s="18"/>
      <c r="L27" s="18"/>
      <c r="M27" s="18"/>
      <c r="N27" s="19">
        <f t="shared" si="1"/>
        <v>479370000</v>
      </c>
    </row>
    <row r="28" spans="2:14" ht="19.5" customHeight="1" x14ac:dyDescent="0.25">
      <c r="B28" s="17" t="s">
        <v>180</v>
      </c>
      <c r="C28" s="18">
        <v>385707000</v>
      </c>
      <c r="D28" s="18">
        <v>62920000</v>
      </c>
      <c r="E28" s="18">
        <v>58002000</v>
      </c>
      <c r="F28" s="18"/>
      <c r="G28" s="18">
        <f t="shared" si="0"/>
        <v>58002000</v>
      </c>
      <c r="H28" s="18"/>
      <c r="I28" s="18">
        <v>17695000</v>
      </c>
      <c r="J28" s="18">
        <v>109134000</v>
      </c>
      <c r="K28" s="18"/>
      <c r="L28" s="18"/>
      <c r="M28" s="18"/>
      <c r="N28" s="19">
        <f t="shared" si="1"/>
        <v>633458000</v>
      </c>
    </row>
    <row r="29" spans="2:14" ht="19.5" customHeight="1" x14ac:dyDescent="0.25">
      <c r="B29" s="17" t="s">
        <v>181</v>
      </c>
      <c r="C29" s="18">
        <v>335310000</v>
      </c>
      <c r="D29" s="18">
        <v>54268000</v>
      </c>
      <c r="E29" s="18">
        <v>47549000</v>
      </c>
      <c r="F29" s="18"/>
      <c r="G29" s="18">
        <f t="shared" si="0"/>
        <v>47549000</v>
      </c>
      <c r="H29" s="18"/>
      <c r="I29" s="18">
        <v>16407000</v>
      </c>
      <c r="J29" s="18">
        <v>61854000</v>
      </c>
      <c r="K29" s="18"/>
      <c r="L29" s="18"/>
      <c r="M29" s="18"/>
      <c r="N29" s="19">
        <f t="shared" si="1"/>
        <v>515388000</v>
      </c>
    </row>
    <row r="30" spans="2:14" ht="19.5" customHeight="1" x14ac:dyDescent="0.25">
      <c r="B30" s="17" t="s">
        <v>182</v>
      </c>
      <c r="C30" s="18">
        <v>340649000</v>
      </c>
      <c r="D30" s="18">
        <v>54296000</v>
      </c>
      <c r="E30" s="18">
        <v>54132000</v>
      </c>
      <c r="F30" s="18"/>
      <c r="G30" s="18">
        <f t="shared" si="0"/>
        <v>54132000</v>
      </c>
      <c r="H30" s="18"/>
      <c r="I30" s="18">
        <v>15356000</v>
      </c>
      <c r="J30" s="18">
        <v>80151000</v>
      </c>
      <c r="K30" s="18"/>
      <c r="L30" s="18"/>
      <c r="M30" s="18"/>
      <c r="N30" s="19">
        <f t="shared" si="1"/>
        <v>544584000</v>
      </c>
    </row>
    <row r="31" spans="2:14" ht="19.5" customHeight="1" x14ac:dyDescent="0.25">
      <c r="B31" s="17" t="s">
        <v>183</v>
      </c>
      <c r="C31" s="18">
        <v>418132000</v>
      </c>
      <c r="D31" s="18">
        <v>58565000</v>
      </c>
      <c r="E31" s="18">
        <v>90318000</v>
      </c>
      <c r="F31" s="18"/>
      <c r="G31" s="18">
        <f t="shared" si="0"/>
        <v>90318000</v>
      </c>
      <c r="H31" s="18"/>
      <c r="I31" s="18">
        <v>17593000</v>
      </c>
      <c r="J31" s="18">
        <v>78786000</v>
      </c>
      <c r="K31" s="18"/>
      <c r="L31" s="18"/>
      <c r="M31" s="18"/>
      <c r="N31" s="19">
        <f t="shared" si="1"/>
        <v>663394000</v>
      </c>
    </row>
    <row r="32" spans="2:14" ht="19.5" customHeight="1" x14ac:dyDescent="0.25">
      <c r="B32" s="17" t="s">
        <v>184</v>
      </c>
      <c r="C32" s="18">
        <v>281632000</v>
      </c>
      <c r="D32" s="18">
        <v>42322000</v>
      </c>
      <c r="E32" s="18">
        <v>47557000</v>
      </c>
      <c r="F32" s="18"/>
      <c r="G32" s="18">
        <f t="shared" si="0"/>
        <v>47557000</v>
      </c>
      <c r="H32" s="18"/>
      <c r="I32" s="18">
        <v>12837000</v>
      </c>
      <c r="J32" s="18">
        <v>86220000</v>
      </c>
      <c r="K32" s="18"/>
      <c r="L32" s="18"/>
      <c r="M32" s="18"/>
      <c r="N32" s="19">
        <f t="shared" si="1"/>
        <v>470568000</v>
      </c>
    </row>
    <row r="33" spans="2:14" ht="19.5" customHeight="1" x14ac:dyDescent="0.25">
      <c r="B33" s="17" t="s">
        <v>185</v>
      </c>
      <c r="C33" s="18">
        <v>281577000</v>
      </c>
      <c r="D33" s="18">
        <v>40424000</v>
      </c>
      <c r="E33" s="18">
        <v>46091000</v>
      </c>
      <c r="F33" s="18"/>
      <c r="G33" s="18">
        <f t="shared" si="0"/>
        <v>46091000</v>
      </c>
      <c r="H33" s="18"/>
      <c r="I33" s="18">
        <v>11507000</v>
      </c>
      <c r="J33" s="18">
        <v>66043000</v>
      </c>
      <c r="K33" s="18"/>
      <c r="L33" s="18"/>
      <c r="M33" s="18"/>
      <c r="N33" s="19">
        <f t="shared" si="1"/>
        <v>445642000</v>
      </c>
    </row>
    <row r="34" spans="2:14" ht="19.5" customHeight="1" x14ac:dyDescent="0.25">
      <c r="B34" s="17" t="s">
        <v>186</v>
      </c>
      <c r="C34" s="18">
        <v>277886000</v>
      </c>
      <c r="D34" s="18">
        <v>42253000</v>
      </c>
      <c r="E34" s="18">
        <v>47601000</v>
      </c>
      <c r="F34" s="18"/>
      <c r="G34" s="18">
        <f t="shared" si="0"/>
        <v>47601000</v>
      </c>
      <c r="H34" s="18"/>
      <c r="I34" s="18">
        <v>12508000</v>
      </c>
      <c r="J34" s="18">
        <v>55877000</v>
      </c>
      <c r="K34" s="18"/>
      <c r="L34" s="18"/>
      <c r="M34" s="18"/>
      <c r="N34" s="19">
        <f t="shared" si="1"/>
        <v>436125000</v>
      </c>
    </row>
    <row r="35" spans="2:14" ht="19.5" customHeight="1" x14ac:dyDescent="0.25">
      <c r="B35" s="17" t="s">
        <v>211</v>
      </c>
      <c r="C35" s="18">
        <v>265494000</v>
      </c>
      <c r="D35" s="18">
        <v>37805000</v>
      </c>
      <c r="E35" s="18">
        <v>44822000</v>
      </c>
      <c r="F35" s="18"/>
      <c r="G35" s="18">
        <f t="shared" si="0"/>
        <v>44822000</v>
      </c>
      <c r="H35" s="18"/>
      <c r="I35" s="18">
        <v>10318000</v>
      </c>
      <c r="J35" s="18">
        <v>51671000</v>
      </c>
      <c r="K35" s="18"/>
      <c r="L35" s="18"/>
      <c r="M35" s="18"/>
      <c r="N35" s="19">
        <f t="shared" si="1"/>
        <v>410110000</v>
      </c>
    </row>
    <row r="36" spans="2:14" ht="19.5" customHeight="1" x14ac:dyDescent="0.25">
      <c r="B36" s="17" t="s">
        <v>187</v>
      </c>
      <c r="C36" s="18">
        <v>221313000</v>
      </c>
      <c r="D36" s="18">
        <v>33953000</v>
      </c>
      <c r="E36" s="18">
        <v>45311000</v>
      </c>
      <c r="F36" s="18"/>
      <c r="G36" s="18">
        <f t="shared" si="0"/>
        <v>45311000</v>
      </c>
      <c r="H36" s="18"/>
      <c r="I36" s="18">
        <v>11497000</v>
      </c>
      <c r="J36" s="18">
        <v>83338000</v>
      </c>
      <c r="K36" s="18"/>
      <c r="L36" s="18"/>
      <c r="M36" s="18"/>
      <c r="N36" s="19">
        <f t="shared" si="1"/>
        <v>395412000</v>
      </c>
    </row>
    <row r="37" spans="2:14" ht="19.5" customHeight="1" x14ac:dyDescent="0.25">
      <c r="B37" s="17" t="s">
        <v>64</v>
      </c>
      <c r="C37" s="18">
        <v>73805000</v>
      </c>
      <c r="D37" s="18">
        <v>11039000</v>
      </c>
      <c r="E37" s="18">
        <v>13179000</v>
      </c>
      <c r="F37" s="18"/>
      <c r="G37" s="18">
        <f t="shared" si="0"/>
        <v>13179000</v>
      </c>
      <c r="H37" s="18"/>
      <c r="I37" s="18">
        <v>2412000</v>
      </c>
      <c r="J37" s="18">
        <v>26457000</v>
      </c>
      <c r="K37" s="18"/>
      <c r="L37" s="18"/>
      <c r="M37" s="18"/>
      <c r="N37" s="19">
        <f t="shared" si="1"/>
        <v>126892000</v>
      </c>
    </row>
    <row r="38" spans="2:14" ht="19.5" customHeight="1" x14ac:dyDescent="0.25">
      <c r="B38" s="17" t="s">
        <v>188</v>
      </c>
      <c r="C38" s="18">
        <v>73676000</v>
      </c>
      <c r="D38" s="18">
        <v>10468000</v>
      </c>
      <c r="E38" s="18">
        <v>12905000</v>
      </c>
      <c r="F38" s="18"/>
      <c r="G38" s="18">
        <f t="shared" si="0"/>
        <v>12905000</v>
      </c>
      <c r="H38" s="18"/>
      <c r="I38" s="18">
        <v>2265000</v>
      </c>
      <c r="J38" s="18">
        <v>40194000</v>
      </c>
      <c r="K38" s="18"/>
      <c r="L38" s="18"/>
      <c r="M38" s="18"/>
      <c r="N38" s="19">
        <f t="shared" si="1"/>
        <v>139508000</v>
      </c>
    </row>
    <row r="39" spans="2:14" ht="19.5" customHeight="1" x14ac:dyDescent="0.25">
      <c r="B39" s="17" t="s">
        <v>189</v>
      </c>
      <c r="C39" s="18">
        <v>165958000</v>
      </c>
      <c r="D39" s="18">
        <v>24837000</v>
      </c>
      <c r="E39" s="18">
        <v>28908000</v>
      </c>
      <c r="F39" s="18"/>
      <c r="G39" s="18">
        <f t="shared" si="0"/>
        <v>28908000</v>
      </c>
      <c r="H39" s="18"/>
      <c r="I39" s="18">
        <v>6826000</v>
      </c>
      <c r="J39" s="18">
        <v>39679000</v>
      </c>
      <c r="K39" s="18"/>
      <c r="L39" s="18"/>
      <c r="M39" s="18"/>
      <c r="N39" s="19">
        <f t="shared" si="1"/>
        <v>266208000</v>
      </c>
    </row>
    <row r="40" spans="2:14" ht="19.5" customHeight="1" x14ac:dyDescent="0.25">
      <c r="B40" s="17" t="s">
        <v>190</v>
      </c>
      <c r="C40" s="18">
        <v>317063000</v>
      </c>
      <c r="D40" s="18">
        <v>48259000</v>
      </c>
      <c r="E40" s="18">
        <v>52800000</v>
      </c>
      <c r="F40" s="18"/>
      <c r="G40" s="18">
        <f t="shared" si="0"/>
        <v>52800000</v>
      </c>
      <c r="H40" s="18"/>
      <c r="I40" s="18">
        <v>14166000</v>
      </c>
      <c r="J40" s="18">
        <v>59882000</v>
      </c>
      <c r="K40" s="18"/>
      <c r="L40" s="18"/>
      <c r="M40" s="18"/>
      <c r="N40" s="19">
        <f t="shared" si="1"/>
        <v>492170000</v>
      </c>
    </row>
    <row r="41" spans="2:14" ht="19.5" customHeight="1" x14ac:dyDescent="0.25">
      <c r="B41" s="17" t="s">
        <v>191</v>
      </c>
      <c r="C41" s="18">
        <v>234311000</v>
      </c>
      <c r="D41" s="18">
        <v>36835000</v>
      </c>
      <c r="E41" s="18">
        <v>31627000</v>
      </c>
      <c r="F41" s="18"/>
      <c r="G41" s="18">
        <f t="shared" si="0"/>
        <v>31627000</v>
      </c>
      <c r="H41" s="18"/>
      <c r="I41" s="18">
        <v>10990000</v>
      </c>
      <c r="J41" s="18">
        <v>82359000</v>
      </c>
      <c r="K41" s="18"/>
      <c r="L41" s="18"/>
      <c r="M41" s="18"/>
      <c r="N41" s="19">
        <f t="shared" si="1"/>
        <v>396122000</v>
      </c>
    </row>
    <row r="42" spans="2:14" ht="19.5" customHeight="1" x14ac:dyDescent="0.25">
      <c r="B42" s="17" t="s">
        <v>192</v>
      </c>
      <c r="C42" s="18">
        <v>169034000</v>
      </c>
      <c r="D42" s="18">
        <v>25818000</v>
      </c>
      <c r="E42" s="18">
        <v>35195000</v>
      </c>
      <c r="F42" s="18"/>
      <c r="G42" s="18">
        <f t="shared" si="0"/>
        <v>35195000</v>
      </c>
      <c r="H42" s="18"/>
      <c r="I42" s="18">
        <v>8136000</v>
      </c>
      <c r="J42" s="18">
        <v>43596000</v>
      </c>
      <c r="K42" s="18"/>
      <c r="L42" s="18"/>
      <c r="M42" s="18"/>
      <c r="N42" s="19">
        <f t="shared" si="1"/>
        <v>281779000</v>
      </c>
    </row>
    <row r="43" spans="2:14" ht="19.5" customHeight="1" x14ac:dyDescent="0.25">
      <c r="B43" s="17" t="s">
        <v>193</v>
      </c>
      <c r="C43" s="18">
        <v>234719000</v>
      </c>
      <c r="D43" s="18">
        <v>36620000</v>
      </c>
      <c r="E43" s="18">
        <v>35088000</v>
      </c>
      <c r="F43" s="18"/>
      <c r="G43" s="18">
        <f t="shared" si="0"/>
        <v>35088000</v>
      </c>
      <c r="H43" s="18"/>
      <c r="I43" s="18">
        <v>11306000</v>
      </c>
      <c r="J43" s="18">
        <v>89221000</v>
      </c>
      <c r="K43" s="18"/>
      <c r="L43" s="18"/>
      <c r="M43" s="18"/>
      <c r="N43" s="19">
        <f t="shared" si="1"/>
        <v>406954000</v>
      </c>
    </row>
    <row r="44" spans="2:14" ht="19.5" customHeight="1" x14ac:dyDescent="0.25">
      <c r="B44" s="17" t="s">
        <v>194</v>
      </c>
      <c r="C44" s="18">
        <v>260789000</v>
      </c>
      <c r="D44" s="18">
        <v>41797000</v>
      </c>
      <c r="E44" s="18">
        <v>36626000</v>
      </c>
      <c r="F44" s="18"/>
      <c r="G44" s="18">
        <f t="shared" si="0"/>
        <v>36626000</v>
      </c>
      <c r="H44" s="18"/>
      <c r="I44" s="18">
        <v>12266000</v>
      </c>
      <c r="J44" s="18">
        <v>65328000</v>
      </c>
      <c r="K44" s="18"/>
      <c r="L44" s="18"/>
      <c r="M44" s="18"/>
      <c r="N44" s="19">
        <f t="shared" si="1"/>
        <v>416806000</v>
      </c>
    </row>
    <row r="45" spans="2:14" ht="19.5" customHeight="1" x14ac:dyDescent="0.25">
      <c r="B45" s="17" t="s">
        <v>65</v>
      </c>
      <c r="C45" s="18">
        <v>135885000</v>
      </c>
      <c r="D45" s="18">
        <v>20248000</v>
      </c>
      <c r="E45" s="18">
        <v>29604000</v>
      </c>
      <c r="F45" s="18"/>
      <c r="G45" s="18">
        <f t="shared" si="0"/>
        <v>29604000</v>
      </c>
      <c r="H45" s="18"/>
      <c r="I45" s="18">
        <v>5784000</v>
      </c>
      <c r="J45" s="18">
        <v>45483000</v>
      </c>
      <c r="K45" s="18"/>
      <c r="L45" s="18"/>
      <c r="M45" s="18"/>
      <c r="N45" s="19">
        <f t="shared" si="1"/>
        <v>237004000</v>
      </c>
    </row>
    <row r="46" spans="2:14" ht="19.5" customHeight="1" x14ac:dyDescent="0.25">
      <c r="B46" s="17" t="s">
        <v>66</v>
      </c>
      <c r="C46" s="18">
        <v>272047000</v>
      </c>
      <c r="D46" s="18">
        <v>43202000</v>
      </c>
      <c r="E46" s="18">
        <v>59436000</v>
      </c>
      <c r="F46" s="18"/>
      <c r="G46" s="18">
        <f t="shared" si="0"/>
        <v>59436000</v>
      </c>
      <c r="H46" s="18"/>
      <c r="I46" s="18">
        <v>13914000</v>
      </c>
      <c r="J46" s="18">
        <v>73608000</v>
      </c>
      <c r="K46" s="18"/>
      <c r="L46" s="18"/>
      <c r="M46" s="18"/>
      <c r="N46" s="19">
        <f t="shared" si="1"/>
        <v>462207000</v>
      </c>
    </row>
    <row r="47" spans="2:14" ht="19.5" customHeight="1" x14ac:dyDescent="0.25">
      <c r="B47" s="17" t="s">
        <v>195</v>
      </c>
      <c r="C47" s="18">
        <v>262902000</v>
      </c>
      <c r="D47" s="18">
        <v>36287000</v>
      </c>
      <c r="E47" s="18">
        <v>58713000</v>
      </c>
      <c r="F47" s="18"/>
      <c r="G47" s="18">
        <f t="shared" si="0"/>
        <v>58713000</v>
      </c>
      <c r="H47" s="18"/>
      <c r="I47" s="18">
        <v>7834000</v>
      </c>
      <c r="J47" s="18">
        <v>31497000</v>
      </c>
      <c r="K47" s="18"/>
      <c r="L47" s="18"/>
      <c r="M47" s="18"/>
      <c r="N47" s="19">
        <f t="shared" si="1"/>
        <v>397233000</v>
      </c>
    </row>
    <row r="48" spans="2:14" ht="19.5" customHeight="1" x14ac:dyDescent="0.25">
      <c r="B48" s="17" t="s">
        <v>212</v>
      </c>
      <c r="C48" s="18">
        <v>223189000</v>
      </c>
      <c r="D48" s="18">
        <v>34136000</v>
      </c>
      <c r="E48" s="18">
        <v>39984000</v>
      </c>
      <c r="F48" s="18"/>
      <c r="G48" s="18">
        <f t="shared" si="0"/>
        <v>39984000</v>
      </c>
      <c r="H48" s="18"/>
      <c r="I48" s="18">
        <v>10357000</v>
      </c>
      <c r="J48" s="18">
        <v>69401000</v>
      </c>
      <c r="K48" s="18"/>
      <c r="L48" s="18"/>
      <c r="M48" s="18"/>
      <c r="N48" s="19">
        <f t="shared" si="1"/>
        <v>377067000</v>
      </c>
    </row>
    <row r="49" spans="1:14" ht="19.5" customHeight="1" x14ac:dyDescent="0.25">
      <c r="B49" s="17" t="s">
        <v>196</v>
      </c>
      <c r="C49" s="18">
        <v>164660000</v>
      </c>
      <c r="D49" s="18">
        <v>24938000</v>
      </c>
      <c r="E49" s="18">
        <v>29295000</v>
      </c>
      <c r="F49" s="18"/>
      <c r="G49" s="18">
        <f t="shared" si="0"/>
        <v>29295000</v>
      </c>
      <c r="H49" s="18"/>
      <c r="I49" s="18">
        <v>5843000</v>
      </c>
      <c r="J49" s="18">
        <v>37498000</v>
      </c>
      <c r="K49" s="18"/>
      <c r="L49" s="18"/>
      <c r="M49" s="18"/>
      <c r="N49" s="19">
        <f t="shared" si="1"/>
        <v>262234000</v>
      </c>
    </row>
    <row r="50" spans="1:14" ht="19.5" customHeight="1" x14ac:dyDescent="0.25">
      <c r="B50" s="17" t="s">
        <v>197</v>
      </c>
      <c r="C50" s="18">
        <v>136019000</v>
      </c>
      <c r="D50" s="18">
        <v>20632000</v>
      </c>
      <c r="E50" s="18">
        <v>27718000</v>
      </c>
      <c r="F50" s="18"/>
      <c r="G50" s="18">
        <f t="shared" si="0"/>
        <v>27718000</v>
      </c>
      <c r="H50" s="18"/>
      <c r="I50" s="18">
        <v>7572000</v>
      </c>
      <c r="J50" s="18">
        <v>57251000</v>
      </c>
      <c r="K50" s="18"/>
      <c r="L50" s="18"/>
      <c r="M50" s="18"/>
      <c r="N50" s="19">
        <f t="shared" si="1"/>
        <v>249192000</v>
      </c>
    </row>
    <row r="51" spans="1:14" ht="19.5" customHeight="1" x14ac:dyDescent="0.25">
      <c r="B51" s="17" t="s">
        <v>198</v>
      </c>
      <c r="C51" s="18">
        <v>176310000</v>
      </c>
      <c r="D51" s="18">
        <v>26119000</v>
      </c>
      <c r="E51" s="18">
        <v>35248000</v>
      </c>
      <c r="F51" s="18"/>
      <c r="G51" s="18">
        <f t="shared" si="0"/>
        <v>35248000</v>
      </c>
      <c r="H51" s="18"/>
      <c r="I51" s="18">
        <v>7856000</v>
      </c>
      <c r="J51" s="18">
        <v>67286000</v>
      </c>
      <c r="K51" s="18"/>
      <c r="L51" s="18"/>
      <c r="M51" s="18"/>
      <c r="N51" s="19">
        <f t="shared" si="1"/>
        <v>312819000</v>
      </c>
    </row>
    <row r="52" spans="1:14" ht="19.5" customHeight="1" x14ac:dyDescent="0.25">
      <c r="B52" s="17" t="s">
        <v>199</v>
      </c>
      <c r="C52" s="18">
        <v>114412000</v>
      </c>
      <c r="D52" s="18">
        <v>15365000</v>
      </c>
      <c r="E52" s="18">
        <v>30999000</v>
      </c>
      <c r="F52" s="18"/>
      <c r="G52" s="18">
        <f t="shared" si="0"/>
        <v>30999000</v>
      </c>
      <c r="H52" s="18"/>
      <c r="I52" s="18">
        <v>4051000</v>
      </c>
      <c r="J52" s="18">
        <v>47598000</v>
      </c>
      <c r="K52" s="18"/>
      <c r="L52" s="18"/>
      <c r="M52" s="18"/>
      <c r="N52" s="19">
        <f t="shared" si="1"/>
        <v>212425000</v>
      </c>
    </row>
    <row r="53" spans="1:14" ht="19.5" customHeight="1" x14ac:dyDescent="0.25">
      <c r="B53" s="17" t="s">
        <v>67</v>
      </c>
      <c r="C53" s="18">
        <v>199494000</v>
      </c>
      <c r="D53" s="18">
        <v>31043000</v>
      </c>
      <c r="E53" s="18">
        <v>38123000</v>
      </c>
      <c r="F53" s="18"/>
      <c r="G53" s="18">
        <f t="shared" si="0"/>
        <v>38123000</v>
      </c>
      <c r="H53" s="18"/>
      <c r="I53" s="18">
        <v>8544000</v>
      </c>
      <c r="J53" s="18">
        <v>74213000</v>
      </c>
      <c r="K53" s="18"/>
      <c r="L53" s="18"/>
      <c r="M53" s="18"/>
      <c r="N53" s="19">
        <f t="shared" si="1"/>
        <v>351417000</v>
      </c>
    </row>
    <row r="54" spans="1:14" ht="19.5" customHeight="1" x14ac:dyDescent="0.25">
      <c r="B54" s="17" t="s">
        <v>213</v>
      </c>
      <c r="C54" s="18">
        <v>108317000</v>
      </c>
      <c r="D54" s="18">
        <v>16479000</v>
      </c>
      <c r="E54" s="18">
        <v>21179000</v>
      </c>
      <c r="F54" s="18"/>
      <c r="G54" s="18">
        <f t="shared" si="0"/>
        <v>21179000</v>
      </c>
      <c r="H54" s="18"/>
      <c r="I54" s="18">
        <v>3702000</v>
      </c>
      <c r="J54" s="18">
        <v>43633000</v>
      </c>
      <c r="K54" s="18"/>
      <c r="L54" s="18"/>
      <c r="M54" s="18"/>
      <c r="N54" s="19">
        <f t="shared" si="1"/>
        <v>193310000</v>
      </c>
    </row>
    <row r="55" spans="1:14" ht="19.5" customHeight="1" x14ac:dyDescent="0.25">
      <c r="B55" s="17" t="s">
        <v>200</v>
      </c>
      <c r="C55" s="18">
        <v>159993000</v>
      </c>
      <c r="D55" s="18">
        <v>23347000</v>
      </c>
      <c r="E55" s="18">
        <v>38230000</v>
      </c>
      <c r="F55" s="18"/>
      <c r="G55" s="18">
        <f t="shared" si="0"/>
        <v>38230000</v>
      </c>
      <c r="H55" s="18"/>
      <c r="I55" s="18">
        <v>5286000</v>
      </c>
      <c r="J55" s="18">
        <v>47044000</v>
      </c>
      <c r="K55" s="18"/>
      <c r="L55" s="18"/>
      <c r="M55" s="18"/>
      <c r="N55" s="19">
        <f t="shared" si="1"/>
        <v>273900000</v>
      </c>
    </row>
    <row r="56" spans="1:14" ht="19.5" customHeight="1" x14ac:dyDescent="0.25">
      <c r="B56" s="17" t="s">
        <v>68</v>
      </c>
      <c r="C56" s="18">
        <v>170818000</v>
      </c>
      <c r="D56" s="18">
        <v>25741000</v>
      </c>
      <c r="E56" s="18">
        <v>29006000</v>
      </c>
      <c r="F56" s="18"/>
      <c r="G56" s="18">
        <f t="shared" si="0"/>
        <v>29006000</v>
      </c>
      <c r="H56" s="18"/>
      <c r="I56" s="18">
        <v>7519000</v>
      </c>
      <c r="J56" s="18">
        <v>65653000</v>
      </c>
      <c r="K56" s="18"/>
      <c r="L56" s="18"/>
      <c r="M56" s="18"/>
      <c r="N56" s="19">
        <f t="shared" si="1"/>
        <v>298737000</v>
      </c>
    </row>
    <row r="57" spans="1:14" ht="19.5" customHeight="1" x14ac:dyDescent="0.25">
      <c r="B57" s="17" t="s">
        <v>141</v>
      </c>
      <c r="C57" s="18">
        <v>197788000</v>
      </c>
      <c r="D57" s="18">
        <v>30512000</v>
      </c>
      <c r="E57" s="18">
        <v>35727000</v>
      </c>
      <c r="F57" s="18"/>
      <c r="G57" s="18">
        <f t="shared" si="0"/>
        <v>35727000</v>
      </c>
      <c r="H57" s="18"/>
      <c r="I57" s="18">
        <v>6678000</v>
      </c>
      <c r="J57" s="18">
        <v>37252000</v>
      </c>
      <c r="K57" s="18"/>
      <c r="L57" s="18"/>
      <c r="M57" s="18"/>
      <c r="N57" s="19">
        <f t="shared" si="1"/>
        <v>307957000</v>
      </c>
    </row>
    <row r="58" spans="1:14" ht="19.5" customHeight="1" x14ac:dyDescent="0.25">
      <c r="B58" s="17" t="s">
        <v>201</v>
      </c>
      <c r="C58" s="18">
        <v>177612000</v>
      </c>
      <c r="D58" s="18">
        <v>26193000</v>
      </c>
      <c r="E58" s="18">
        <v>28990000</v>
      </c>
      <c r="F58" s="18"/>
      <c r="G58" s="18">
        <f t="shared" si="0"/>
        <v>28990000</v>
      </c>
      <c r="H58" s="18"/>
      <c r="I58" s="18">
        <v>6921000</v>
      </c>
      <c r="J58" s="18">
        <v>56986000</v>
      </c>
      <c r="K58" s="18"/>
      <c r="L58" s="18"/>
      <c r="M58" s="18"/>
      <c r="N58" s="19">
        <f t="shared" si="1"/>
        <v>296702000</v>
      </c>
    </row>
    <row r="59" spans="1:14" ht="19.5" customHeight="1" x14ac:dyDescent="0.25">
      <c r="B59" s="17" t="s">
        <v>202</v>
      </c>
      <c r="C59" s="18">
        <v>166092000</v>
      </c>
      <c r="D59" s="18">
        <v>25145000</v>
      </c>
      <c r="E59" s="18">
        <v>27073000</v>
      </c>
      <c r="F59" s="18"/>
      <c r="G59" s="18">
        <f t="shared" si="0"/>
        <v>27073000</v>
      </c>
      <c r="H59" s="18"/>
      <c r="I59" s="18">
        <v>8120000</v>
      </c>
      <c r="J59" s="18">
        <v>47030000</v>
      </c>
      <c r="K59" s="18"/>
      <c r="L59" s="18"/>
      <c r="M59" s="18"/>
      <c r="N59" s="19">
        <f t="shared" si="1"/>
        <v>273460000</v>
      </c>
    </row>
    <row r="60" spans="1:14" ht="19.5" customHeight="1" x14ac:dyDescent="0.25">
      <c r="B60" s="17" t="s">
        <v>203</v>
      </c>
      <c r="C60" s="18">
        <v>241110000</v>
      </c>
      <c r="D60" s="18">
        <v>38752000</v>
      </c>
      <c r="E60" s="18">
        <v>40391000</v>
      </c>
      <c r="F60" s="18"/>
      <c r="G60" s="18">
        <f t="shared" si="0"/>
        <v>40391000</v>
      </c>
      <c r="H60" s="18"/>
      <c r="I60" s="18">
        <v>11845000</v>
      </c>
      <c r="J60" s="18">
        <v>89393000</v>
      </c>
      <c r="K60" s="18"/>
      <c r="L60" s="18"/>
      <c r="M60" s="18"/>
      <c r="N60" s="19">
        <f t="shared" si="1"/>
        <v>421491000</v>
      </c>
    </row>
    <row r="61" spans="1:14" s="23" customFormat="1" ht="19.5" customHeight="1" x14ac:dyDescent="0.25">
      <c r="A61" s="20"/>
      <c r="B61" s="17" t="s">
        <v>204</v>
      </c>
      <c r="C61" s="21">
        <v>49938000</v>
      </c>
      <c r="D61" s="21">
        <v>7187000</v>
      </c>
      <c r="E61" s="21">
        <v>18069000</v>
      </c>
      <c r="F61" s="21"/>
      <c r="G61" s="21">
        <f t="shared" si="0"/>
        <v>18069000</v>
      </c>
      <c r="H61" s="21"/>
      <c r="I61" s="21">
        <v>2818000</v>
      </c>
      <c r="J61" s="21">
        <v>32393000</v>
      </c>
      <c r="K61" s="21"/>
      <c r="L61" s="21"/>
      <c r="M61" s="22"/>
      <c r="N61" s="19">
        <f t="shared" si="1"/>
        <v>110405000</v>
      </c>
    </row>
    <row r="62" spans="1:14" ht="19.5" customHeight="1" x14ac:dyDescent="0.25">
      <c r="B62" s="17" t="s">
        <v>69</v>
      </c>
      <c r="C62" s="24">
        <v>89947000</v>
      </c>
      <c r="D62" s="24">
        <v>12638000</v>
      </c>
      <c r="E62" s="24">
        <v>19951000</v>
      </c>
      <c r="F62" s="24"/>
      <c r="G62" s="24">
        <f t="shared" si="0"/>
        <v>19951000</v>
      </c>
      <c r="H62" s="24"/>
      <c r="I62" s="24">
        <v>2875000</v>
      </c>
      <c r="J62" s="24">
        <v>67968000</v>
      </c>
      <c r="K62" s="24"/>
      <c r="L62" s="24"/>
      <c r="M62" s="24"/>
      <c r="N62" s="19">
        <f t="shared" si="1"/>
        <v>193379000</v>
      </c>
    </row>
    <row r="63" spans="1:14" ht="19.5" customHeight="1" x14ac:dyDescent="0.25">
      <c r="B63" s="17" t="s">
        <v>70</v>
      </c>
      <c r="C63" s="24">
        <v>97831000</v>
      </c>
      <c r="D63" s="24">
        <v>12930000</v>
      </c>
      <c r="E63" s="24">
        <v>19627000</v>
      </c>
      <c r="F63" s="24"/>
      <c r="G63" s="24">
        <f t="shared" si="0"/>
        <v>19627000</v>
      </c>
      <c r="H63" s="24"/>
      <c r="I63" s="24">
        <v>3152000</v>
      </c>
      <c r="J63" s="24">
        <v>41133000</v>
      </c>
      <c r="K63" s="24"/>
      <c r="L63" s="24"/>
      <c r="M63" s="24"/>
      <c r="N63" s="19">
        <f t="shared" si="1"/>
        <v>174673000</v>
      </c>
    </row>
    <row r="64" spans="1:14" ht="19.5" customHeight="1" x14ac:dyDescent="0.25">
      <c r="B64" s="17" t="s">
        <v>71</v>
      </c>
      <c r="C64" s="24">
        <v>134879000</v>
      </c>
      <c r="D64" s="24">
        <v>19576000</v>
      </c>
      <c r="E64" s="24">
        <v>22332000</v>
      </c>
      <c r="F64" s="24"/>
      <c r="G64" s="24">
        <f t="shared" si="0"/>
        <v>22332000</v>
      </c>
      <c r="H64" s="24"/>
      <c r="I64" s="24">
        <v>6083000</v>
      </c>
      <c r="J64" s="24">
        <v>67141000</v>
      </c>
      <c r="K64" s="24"/>
      <c r="L64" s="24"/>
      <c r="M64" s="24"/>
      <c r="N64" s="19">
        <f t="shared" si="1"/>
        <v>250011000</v>
      </c>
    </row>
    <row r="65" spans="2:14" ht="19.5" customHeight="1" x14ac:dyDescent="0.25">
      <c r="B65" s="17" t="s">
        <v>72</v>
      </c>
      <c r="C65" s="24">
        <v>99103000</v>
      </c>
      <c r="D65" s="24">
        <v>13207000</v>
      </c>
      <c r="E65" s="24">
        <v>26282000</v>
      </c>
      <c r="F65" s="24"/>
      <c r="G65" s="24">
        <f t="shared" si="0"/>
        <v>26282000</v>
      </c>
      <c r="H65" s="24"/>
      <c r="I65" s="24">
        <v>2953000</v>
      </c>
      <c r="J65" s="24">
        <v>31072000</v>
      </c>
      <c r="K65" s="24"/>
      <c r="L65" s="24"/>
      <c r="M65" s="24"/>
      <c r="N65" s="19">
        <f t="shared" si="1"/>
        <v>172617000</v>
      </c>
    </row>
    <row r="66" spans="2:14" ht="19.5" customHeight="1" x14ac:dyDescent="0.25">
      <c r="B66" s="17" t="s">
        <v>73</v>
      </c>
      <c r="C66" s="24">
        <v>86844000</v>
      </c>
      <c r="D66" s="24">
        <v>11717000</v>
      </c>
      <c r="E66" s="24">
        <v>20096000</v>
      </c>
      <c r="F66" s="24"/>
      <c r="G66" s="24">
        <f t="shared" si="0"/>
        <v>20096000</v>
      </c>
      <c r="H66" s="24"/>
      <c r="I66" s="24">
        <v>2306000</v>
      </c>
      <c r="J66" s="24">
        <v>37126000</v>
      </c>
      <c r="K66" s="24"/>
      <c r="L66" s="24"/>
      <c r="M66" s="24"/>
      <c r="N66" s="19">
        <f t="shared" si="1"/>
        <v>158089000</v>
      </c>
    </row>
    <row r="67" spans="2:14" ht="19.5" customHeight="1" x14ac:dyDescent="0.25">
      <c r="B67" s="17" t="s">
        <v>142</v>
      </c>
      <c r="C67" s="24">
        <v>112463000</v>
      </c>
      <c r="D67" s="24">
        <v>15373000</v>
      </c>
      <c r="E67" s="24">
        <v>23360000</v>
      </c>
      <c r="F67" s="24"/>
      <c r="G67" s="24">
        <f t="shared" si="0"/>
        <v>23360000</v>
      </c>
      <c r="H67" s="24"/>
      <c r="I67" s="24">
        <v>3619000</v>
      </c>
      <c r="J67" s="24">
        <v>52229000</v>
      </c>
      <c r="K67" s="24"/>
      <c r="L67" s="24"/>
      <c r="M67" s="24"/>
      <c r="N67" s="19">
        <f t="shared" si="1"/>
        <v>207044000</v>
      </c>
    </row>
    <row r="68" spans="2:14" ht="19.5" customHeight="1" x14ac:dyDescent="0.25">
      <c r="B68" s="17" t="s">
        <v>74</v>
      </c>
      <c r="C68" s="24">
        <v>126780000</v>
      </c>
      <c r="D68" s="24">
        <v>18548000</v>
      </c>
      <c r="E68" s="24">
        <v>26481000</v>
      </c>
      <c r="F68" s="24"/>
      <c r="G68" s="24">
        <f t="shared" si="0"/>
        <v>26481000</v>
      </c>
      <c r="H68" s="24"/>
      <c r="I68" s="24">
        <v>5626000</v>
      </c>
      <c r="J68" s="24">
        <v>42577000</v>
      </c>
      <c r="K68" s="24"/>
      <c r="L68" s="24"/>
      <c r="M68" s="24"/>
      <c r="N68" s="19">
        <f t="shared" si="1"/>
        <v>220012000</v>
      </c>
    </row>
    <row r="69" spans="2:14" ht="19.5" customHeight="1" x14ac:dyDescent="0.25">
      <c r="B69" s="17" t="s">
        <v>75</v>
      </c>
      <c r="C69" s="24">
        <v>108604000</v>
      </c>
      <c r="D69" s="24">
        <v>13635000</v>
      </c>
      <c r="E69" s="24">
        <v>19473000</v>
      </c>
      <c r="F69" s="24"/>
      <c r="G69" s="24">
        <f t="shared" si="0"/>
        <v>19473000</v>
      </c>
      <c r="H69" s="24"/>
      <c r="I69" s="24">
        <v>3111000</v>
      </c>
      <c r="J69" s="24">
        <v>34377000</v>
      </c>
      <c r="K69" s="24"/>
      <c r="L69" s="24"/>
      <c r="M69" s="24"/>
      <c r="N69" s="19">
        <f t="shared" si="1"/>
        <v>179200000</v>
      </c>
    </row>
    <row r="70" spans="2:14" ht="19.5" customHeight="1" x14ac:dyDescent="0.25">
      <c r="B70" s="17" t="s">
        <v>76</v>
      </c>
      <c r="C70" s="24">
        <v>91402000</v>
      </c>
      <c r="D70" s="24">
        <v>12083000</v>
      </c>
      <c r="E70" s="24">
        <v>16545000</v>
      </c>
      <c r="F70" s="24"/>
      <c r="G70" s="24">
        <f t="shared" si="0"/>
        <v>16545000</v>
      </c>
      <c r="H70" s="24"/>
      <c r="I70" s="24">
        <v>2718000</v>
      </c>
      <c r="J70" s="24">
        <v>31735000</v>
      </c>
      <c r="K70" s="24"/>
      <c r="L70" s="24"/>
      <c r="M70" s="24"/>
      <c r="N70" s="19">
        <f t="shared" si="1"/>
        <v>154483000</v>
      </c>
    </row>
    <row r="71" spans="2:14" ht="19.5" customHeight="1" x14ac:dyDescent="0.25">
      <c r="B71" s="17" t="s">
        <v>77</v>
      </c>
      <c r="C71" s="24">
        <v>106113000</v>
      </c>
      <c r="D71" s="24">
        <v>14702000</v>
      </c>
      <c r="E71" s="24">
        <v>24964000</v>
      </c>
      <c r="F71" s="24"/>
      <c r="G71" s="24">
        <f t="shared" si="0"/>
        <v>24964000</v>
      </c>
      <c r="H71" s="24"/>
      <c r="I71" s="24">
        <v>3285000</v>
      </c>
      <c r="J71" s="24">
        <v>41649000</v>
      </c>
      <c r="K71" s="24"/>
      <c r="L71" s="24"/>
      <c r="M71" s="24"/>
      <c r="N71" s="19">
        <f t="shared" si="1"/>
        <v>190713000</v>
      </c>
    </row>
    <row r="72" spans="2:14" ht="19.5" customHeight="1" x14ac:dyDescent="0.25">
      <c r="B72" s="17" t="s">
        <v>78</v>
      </c>
      <c r="C72" s="24">
        <v>80486000</v>
      </c>
      <c r="D72" s="24">
        <v>11125000</v>
      </c>
      <c r="E72" s="24">
        <v>16067000</v>
      </c>
      <c r="F72" s="24"/>
      <c r="G72" s="24">
        <f t="shared" si="0"/>
        <v>16067000</v>
      </c>
      <c r="H72" s="24"/>
      <c r="I72" s="24">
        <v>2507000</v>
      </c>
      <c r="J72" s="24">
        <v>48921000</v>
      </c>
      <c r="K72" s="24"/>
      <c r="L72" s="24"/>
      <c r="M72" s="24"/>
      <c r="N72" s="19">
        <f t="shared" si="1"/>
        <v>159106000</v>
      </c>
    </row>
    <row r="73" spans="2:14" ht="19.5" customHeight="1" x14ac:dyDescent="0.25">
      <c r="B73" s="17" t="s">
        <v>79</v>
      </c>
      <c r="C73" s="24">
        <v>88772000</v>
      </c>
      <c r="D73" s="24">
        <v>12233000</v>
      </c>
      <c r="E73" s="24">
        <v>19877000</v>
      </c>
      <c r="F73" s="24"/>
      <c r="G73" s="24">
        <f t="shared" ref="G73:G141" si="2">E73+F73</f>
        <v>19877000</v>
      </c>
      <c r="H73" s="24"/>
      <c r="I73" s="24">
        <v>3672000</v>
      </c>
      <c r="J73" s="24">
        <v>64791000</v>
      </c>
      <c r="K73" s="24"/>
      <c r="L73" s="24"/>
      <c r="M73" s="24"/>
      <c r="N73" s="19">
        <f t="shared" ref="N73:N140" si="3">SUM(C73,D73,G73,H73,I73,J73,K73,L73,M73)</f>
        <v>189345000</v>
      </c>
    </row>
    <row r="74" spans="2:14" ht="19.5" customHeight="1" x14ac:dyDescent="0.25">
      <c r="B74" s="17" t="s">
        <v>80</v>
      </c>
      <c r="C74" s="24">
        <v>109476000</v>
      </c>
      <c r="D74" s="24">
        <v>14666000</v>
      </c>
      <c r="E74" s="24">
        <v>19861000</v>
      </c>
      <c r="F74" s="24"/>
      <c r="G74" s="24">
        <f t="shared" si="2"/>
        <v>19861000</v>
      </c>
      <c r="H74" s="24"/>
      <c r="I74" s="24">
        <v>3341000</v>
      </c>
      <c r="J74" s="24">
        <v>32397000</v>
      </c>
      <c r="K74" s="24"/>
      <c r="L74" s="24"/>
      <c r="M74" s="24"/>
      <c r="N74" s="19">
        <f t="shared" si="3"/>
        <v>179741000</v>
      </c>
    </row>
    <row r="75" spans="2:14" ht="19.5" customHeight="1" x14ac:dyDescent="0.25">
      <c r="B75" s="17" t="s">
        <v>81</v>
      </c>
      <c r="C75" s="24">
        <v>86507000</v>
      </c>
      <c r="D75" s="24">
        <v>12037000</v>
      </c>
      <c r="E75" s="24">
        <v>18013000</v>
      </c>
      <c r="F75" s="24"/>
      <c r="G75" s="24">
        <f t="shared" si="2"/>
        <v>18013000</v>
      </c>
      <c r="H75" s="24"/>
      <c r="I75" s="24">
        <v>2826000</v>
      </c>
      <c r="J75" s="24">
        <v>39695000</v>
      </c>
      <c r="K75" s="24"/>
      <c r="L75" s="24"/>
      <c r="M75" s="24"/>
      <c r="N75" s="19">
        <f t="shared" si="3"/>
        <v>159078000</v>
      </c>
    </row>
    <row r="76" spans="2:14" ht="19.5" customHeight="1" x14ac:dyDescent="0.25">
      <c r="B76" s="17" t="s">
        <v>82</v>
      </c>
      <c r="C76" s="24">
        <v>63774000</v>
      </c>
      <c r="D76" s="24">
        <v>8907000</v>
      </c>
      <c r="E76" s="24">
        <v>14912000</v>
      </c>
      <c r="F76" s="24"/>
      <c r="G76" s="24">
        <f t="shared" si="2"/>
        <v>14912000</v>
      </c>
      <c r="H76" s="24"/>
      <c r="I76" s="24">
        <v>2074000</v>
      </c>
      <c r="J76" s="24">
        <v>30413000</v>
      </c>
      <c r="K76" s="24"/>
      <c r="L76" s="24"/>
      <c r="M76" s="24"/>
      <c r="N76" s="19">
        <f t="shared" si="3"/>
        <v>120080000</v>
      </c>
    </row>
    <row r="77" spans="2:14" ht="19.5" customHeight="1" x14ac:dyDescent="0.25">
      <c r="B77" s="17" t="s">
        <v>83</v>
      </c>
      <c r="C77" s="24">
        <v>52248000</v>
      </c>
      <c r="D77" s="24">
        <v>6560000</v>
      </c>
      <c r="E77" s="24">
        <v>13894000</v>
      </c>
      <c r="F77" s="24"/>
      <c r="G77" s="24">
        <f t="shared" si="2"/>
        <v>13894000</v>
      </c>
      <c r="H77" s="24"/>
      <c r="I77" s="24">
        <v>1581000</v>
      </c>
      <c r="J77" s="24">
        <v>39666000</v>
      </c>
      <c r="K77" s="24"/>
      <c r="L77" s="24"/>
      <c r="M77" s="24"/>
      <c r="N77" s="19">
        <f t="shared" si="3"/>
        <v>113949000</v>
      </c>
    </row>
    <row r="78" spans="2:14" ht="19.5" customHeight="1" x14ac:dyDescent="0.25">
      <c r="B78" s="17" t="s">
        <v>84</v>
      </c>
      <c r="C78" s="24">
        <v>53931000</v>
      </c>
      <c r="D78" s="24">
        <v>5961000</v>
      </c>
      <c r="E78" s="24">
        <v>16775000</v>
      </c>
      <c r="F78" s="24"/>
      <c r="G78" s="24">
        <f t="shared" si="2"/>
        <v>16775000</v>
      </c>
      <c r="H78" s="24"/>
      <c r="I78" s="24">
        <v>1363000</v>
      </c>
      <c r="J78" s="24">
        <v>26447000</v>
      </c>
      <c r="K78" s="24"/>
      <c r="L78" s="24"/>
      <c r="M78" s="24"/>
      <c r="N78" s="19">
        <f t="shared" si="3"/>
        <v>104477000</v>
      </c>
    </row>
    <row r="79" spans="2:14" ht="19.5" customHeight="1" x14ac:dyDescent="0.25">
      <c r="B79" s="17" t="s">
        <v>85</v>
      </c>
      <c r="C79" s="24">
        <v>55594000</v>
      </c>
      <c r="D79" s="24">
        <v>7804000</v>
      </c>
      <c r="E79" s="24">
        <v>12025000</v>
      </c>
      <c r="F79" s="24"/>
      <c r="G79" s="24">
        <f t="shared" si="2"/>
        <v>12025000</v>
      </c>
      <c r="H79" s="24"/>
      <c r="I79" s="24">
        <v>1760000</v>
      </c>
      <c r="J79" s="24">
        <v>43633000</v>
      </c>
      <c r="K79" s="24"/>
      <c r="L79" s="24"/>
      <c r="M79" s="24"/>
      <c r="N79" s="19">
        <f t="shared" si="3"/>
        <v>120816000</v>
      </c>
    </row>
    <row r="80" spans="2:14" ht="19.5" customHeight="1" x14ac:dyDescent="0.25">
      <c r="B80" s="17" t="s">
        <v>86</v>
      </c>
      <c r="C80" s="24">
        <v>62993000</v>
      </c>
      <c r="D80" s="24">
        <v>7439000</v>
      </c>
      <c r="E80" s="24">
        <v>14475000</v>
      </c>
      <c r="F80" s="24"/>
      <c r="G80" s="24">
        <f t="shared" si="2"/>
        <v>14475000</v>
      </c>
      <c r="H80" s="24"/>
      <c r="I80" s="24">
        <v>1708000</v>
      </c>
      <c r="J80" s="24">
        <v>29752000</v>
      </c>
      <c r="K80" s="24"/>
      <c r="L80" s="24"/>
      <c r="M80" s="24"/>
      <c r="N80" s="19">
        <f t="shared" si="3"/>
        <v>116367000</v>
      </c>
    </row>
    <row r="81" spans="2:14" ht="19.5" customHeight="1" x14ac:dyDescent="0.25">
      <c r="B81" s="17" t="s">
        <v>158</v>
      </c>
      <c r="C81" s="24">
        <v>72004000</v>
      </c>
      <c r="D81" s="24">
        <v>9492000</v>
      </c>
      <c r="E81" s="24">
        <v>12637000</v>
      </c>
      <c r="F81" s="24"/>
      <c r="G81" s="24">
        <f t="shared" si="2"/>
        <v>12637000</v>
      </c>
      <c r="H81" s="24"/>
      <c r="I81" s="24">
        <v>2164000</v>
      </c>
      <c r="J81" s="24">
        <v>24460000</v>
      </c>
      <c r="K81" s="24"/>
      <c r="L81" s="24"/>
      <c r="M81" s="24"/>
      <c r="N81" s="19">
        <f t="shared" si="3"/>
        <v>120757000</v>
      </c>
    </row>
    <row r="82" spans="2:14" ht="19.5" customHeight="1" x14ac:dyDescent="0.25">
      <c r="B82" s="17" t="s">
        <v>87</v>
      </c>
      <c r="C82" s="24">
        <v>136452000</v>
      </c>
      <c r="D82" s="24">
        <v>16691000</v>
      </c>
      <c r="E82" s="24">
        <v>27106000</v>
      </c>
      <c r="F82" s="24"/>
      <c r="G82" s="24">
        <f t="shared" si="2"/>
        <v>27106000</v>
      </c>
      <c r="H82" s="24"/>
      <c r="I82" s="24">
        <v>3575000</v>
      </c>
      <c r="J82" s="24">
        <v>50243000</v>
      </c>
      <c r="K82" s="24"/>
      <c r="L82" s="24"/>
      <c r="M82" s="24"/>
      <c r="N82" s="19">
        <f t="shared" si="3"/>
        <v>234067000</v>
      </c>
    </row>
    <row r="83" spans="2:14" ht="19.5" customHeight="1" thickBot="1" x14ac:dyDescent="0.3">
      <c r="B83" s="63" t="s">
        <v>88</v>
      </c>
      <c r="C83" s="64">
        <v>40344000</v>
      </c>
      <c r="D83" s="64">
        <v>5034000</v>
      </c>
      <c r="E83" s="64">
        <v>13406000</v>
      </c>
      <c r="F83" s="64"/>
      <c r="G83" s="64">
        <f t="shared" si="2"/>
        <v>13406000</v>
      </c>
      <c r="H83" s="64"/>
      <c r="I83" s="64">
        <v>1200000</v>
      </c>
      <c r="J83" s="64">
        <v>33068000</v>
      </c>
      <c r="K83" s="64"/>
      <c r="L83" s="64"/>
      <c r="M83" s="64"/>
      <c r="N83" s="65">
        <f t="shared" si="3"/>
        <v>93052000</v>
      </c>
    </row>
    <row r="84" spans="2:14" ht="19.5" customHeight="1" x14ac:dyDescent="0.25">
      <c r="B84" s="51" t="s">
        <v>89</v>
      </c>
      <c r="C84" s="62">
        <v>70148000</v>
      </c>
      <c r="D84" s="62">
        <v>9589000</v>
      </c>
      <c r="E84" s="62">
        <v>20250000</v>
      </c>
      <c r="F84" s="62"/>
      <c r="G84" s="62">
        <f t="shared" si="2"/>
        <v>20250000</v>
      </c>
      <c r="H84" s="62"/>
      <c r="I84" s="62">
        <v>2201000</v>
      </c>
      <c r="J84" s="62">
        <v>37683000</v>
      </c>
      <c r="K84" s="62"/>
      <c r="L84" s="62"/>
      <c r="M84" s="62"/>
      <c r="N84" s="53">
        <f t="shared" si="3"/>
        <v>139871000</v>
      </c>
    </row>
    <row r="85" spans="2:14" ht="19.5" customHeight="1" x14ac:dyDescent="0.25">
      <c r="B85" s="17" t="s">
        <v>90</v>
      </c>
      <c r="C85" s="24">
        <v>55362000</v>
      </c>
      <c r="D85" s="24">
        <v>6883000</v>
      </c>
      <c r="E85" s="24">
        <v>12940000</v>
      </c>
      <c r="F85" s="24"/>
      <c r="G85" s="24">
        <f t="shared" si="2"/>
        <v>12940000</v>
      </c>
      <c r="H85" s="24"/>
      <c r="I85" s="24">
        <v>1601000</v>
      </c>
      <c r="J85" s="24">
        <v>32394000</v>
      </c>
      <c r="K85" s="24"/>
      <c r="L85" s="24"/>
      <c r="M85" s="24"/>
      <c r="N85" s="19">
        <f t="shared" si="3"/>
        <v>109180000</v>
      </c>
    </row>
    <row r="86" spans="2:14" ht="19.5" customHeight="1" x14ac:dyDescent="0.25">
      <c r="B86" s="17" t="s">
        <v>143</v>
      </c>
      <c r="C86" s="24">
        <v>61929000</v>
      </c>
      <c r="D86" s="24">
        <v>8245000</v>
      </c>
      <c r="E86" s="24">
        <v>16122000</v>
      </c>
      <c r="F86" s="24"/>
      <c r="G86" s="24">
        <f t="shared" si="2"/>
        <v>16122000</v>
      </c>
      <c r="H86" s="24"/>
      <c r="I86" s="24">
        <v>1884000</v>
      </c>
      <c r="J86" s="24">
        <v>42944000</v>
      </c>
      <c r="K86" s="24"/>
      <c r="L86" s="24"/>
      <c r="M86" s="24"/>
      <c r="N86" s="19">
        <f t="shared" si="3"/>
        <v>131124000</v>
      </c>
    </row>
    <row r="87" spans="2:14" ht="19.5" customHeight="1" x14ac:dyDescent="0.25">
      <c r="B87" s="17" t="s">
        <v>91</v>
      </c>
      <c r="C87" s="24">
        <v>50893000</v>
      </c>
      <c r="D87" s="24">
        <v>5915000</v>
      </c>
      <c r="E87" s="24">
        <v>15646000</v>
      </c>
      <c r="F87" s="24"/>
      <c r="G87" s="24">
        <f t="shared" si="2"/>
        <v>15646000</v>
      </c>
      <c r="H87" s="24"/>
      <c r="I87" s="24">
        <v>1502000</v>
      </c>
      <c r="J87" s="24">
        <v>34377000</v>
      </c>
      <c r="K87" s="24"/>
      <c r="L87" s="24"/>
      <c r="M87" s="24"/>
      <c r="N87" s="19">
        <f t="shared" si="3"/>
        <v>108333000</v>
      </c>
    </row>
    <row r="88" spans="2:14" ht="19.5" customHeight="1" x14ac:dyDescent="0.25">
      <c r="B88" s="17" t="s">
        <v>92</v>
      </c>
      <c r="C88" s="24">
        <v>73655000</v>
      </c>
      <c r="D88" s="24">
        <v>9418000</v>
      </c>
      <c r="E88" s="24">
        <v>18521000</v>
      </c>
      <c r="F88" s="24"/>
      <c r="G88" s="24">
        <f t="shared" si="2"/>
        <v>18521000</v>
      </c>
      <c r="H88" s="24"/>
      <c r="I88" s="24">
        <v>2163000</v>
      </c>
      <c r="J88" s="24">
        <v>35699000</v>
      </c>
      <c r="K88" s="24"/>
      <c r="L88" s="24"/>
      <c r="M88" s="24"/>
      <c r="N88" s="19">
        <f t="shared" si="3"/>
        <v>139456000</v>
      </c>
    </row>
    <row r="89" spans="2:14" ht="19.5" customHeight="1" x14ac:dyDescent="0.25">
      <c r="B89" s="17" t="s">
        <v>93</v>
      </c>
      <c r="C89" s="24">
        <v>50387000</v>
      </c>
      <c r="D89" s="24">
        <v>6923000</v>
      </c>
      <c r="E89" s="24">
        <v>13148000</v>
      </c>
      <c r="F89" s="24"/>
      <c r="G89" s="24">
        <f t="shared" si="2"/>
        <v>13148000</v>
      </c>
      <c r="H89" s="24"/>
      <c r="I89" s="24">
        <v>1657000</v>
      </c>
      <c r="J89" s="24">
        <v>31074000</v>
      </c>
      <c r="K89" s="24"/>
      <c r="L89" s="24"/>
      <c r="M89" s="24"/>
      <c r="N89" s="19">
        <f t="shared" si="3"/>
        <v>103189000</v>
      </c>
    </row>
    <row r="90" spans="2:14" ht="19.5" customHeight="1" x14ac:dyDescent="0.25">
      <c r="B90" s="17" t="s">
        <v>94</v>
      </c>
      <c r="C90" s="24">
        <v>73409000</v>
      </c>
      <c r="D90" s="24">
        <v>8646000</v>
      </c>
      <c r="E90" s="24">
        <v>13138000</v>
      </c>
      <c r="F90" s="24"/>
      <c r="G90" s="24">
        <f t="shared" si="2"/>
        <v>13138000</v>
      </c>
      <c r="H90" s="24"/>
      <c r="I90" s="24">
        <v>1854000</v>
      </c>
      <c r="J90" s="24">
        <v>35038000</v>
      </c>
      <c r="K90" s="24"/>
      <c r="L90" s="24"/>
      <c r="M90" s="24"/>
      <c r="N90" s="19">
        <f t="shared" si="3"/>
        <v>132085000</v>
      </c>
    </row>
    <row r="91" spans="2:14" ht="19.5" customHeight="1" x14ac:dyDescent="0.25">
      <c r="B91" s="17" t="s">
        <v>95</v>
      </c>
      <c r="C91" s="24">
        <v>62215000</v>
      </c>
      <c r="D91" s="24">
        <v>7166000</v>
      </c>
      <c r="E91" s="24">
        <v>15090000</v>
      </c>
      <c r="F91" s="24"/>
      <c r="G91" s="24">
        <f t="shared" si="2"/>
        <v>15090000</v>
      </c>
      <c r="H91" s="24"/>
      <c r="I91" s="24">
        <v>1571000</v>
      </c>
      <c r="J91" s="24">
        <v>39679000</v>
      </c>
      <c r="K91" s="24"/>
      <c r="L91" s="24"/>
      <c r="M91" s="24"/>
      <c r="N91" s="19">
        <f t="shared" si="3"/>
        <v>125721000</v>
      </c>
    </row>
    <row r="92" spans="2:14" ht="19.5" customHeight="1" x14ac:dyDescent="0.25">
      <c r="B92" s="17" t="s">
        <v>96</v>
      </c>
      <c r="C92" s="24">
        <v>62556000</v>
      </c>
      <c r="D92" s="24">
        <v>8197000</v>
      </c>
      <c r="E92" s="24">
        <v>14051000</v>
      </c>
      <c r="F92" s="24"/>
      <c r="G92" s="24">
        <f t="shared" si="2"/>
        <v>14051000</v>
      </c>
      <c r="H92" s="24"/>
      <c r="I92" s="24">
        <v>1577000</v>
      </c>
      <c r="J92" s="24">
        <v>38346000</v>
      </c>
      <c r="K92" s="24"/>
      <c r="L92" s="24"/>
      <c r="M92" s="24"/>
      <c r="N92" s="19">
        <f t="shared" si="3"/>
        <v>124727000</v>
      </c>
    </row>
    <row r="93" spans="2:14" ht="19.5" customHeight="1" x14ac:dyDescent="0.25">
      <c r="B93" s="17" t="s">
        <v>97</v>
      </c>
      <c r="C93" s="24">
        <v>61129000</v>
      </c>
      <c r="D93" s="24">
        <v>6935000</v>
      </c>
      <c r="E93" s="24">
        <v>15260000</v>
      </c>
      <c r="F93" s="24"/>
      <c r="G93" s="24">
        <f t="shared" si="2"/>
        <v>15260000</v>
      </c>
      <c r="H93" s="24"/>
      <c r="I93" s="24">
        <v>1567000</v>
      </c>
      <c r="J93" s="24">
        <v>32393000</v>
      </c>
      <c r="K93" s="24"/>
      <c r="L93" s="24"/>
      <c r="M93" s="24"/>
      <c r="N93" s="19">
        <f t="shared" si="3"/>
        <v>117284000</v>
      </c>
    </row>
    <row r="94" spans="2:14" ht="19.5" customHeight="1" x14ac:dyDescent="0.25">
      <c r="B94" s="17" t="s">
        <v>98</v>
      </c>
      <c r="C94" s="24">
        <v>37250000</v>
      </c>
      <c r="D94" s="24">
        <v>4374000</v>
      </c>
      <c r="E94" s="24">
        <v>11863000</v>
      </c>
      <c r="F94" s="24"/>
      <c r="G94" s="24">
        <f t="shared" si="2"/>
        <v>11863000</v>
      </c>
      <c r="H94" s="24"/>
      <c r="I94" s="24">
        <v>1076000</v>
      </c>
      <c r="J94" s="24">
        <v>40327000</v>
      </c>
      <c r="K94" s="24"/>
      <c r="L94" s="24"/>
      <c r="M94" s="24"/>
      <c r="N94" s="19">
        <f t="shared" si="3"/>
        <v>94890000</v>
      </c>
    </row>
    <row r="95" spans="2:14" ht="19.5" customHeight="1" x14ac:dyDescent="0.25">
      <c r="B95" s="17" t="s">
        <v>99</v>
      </c>
      <c r="C95" s="24">
        <v>62582000</v>
      </c>
      <c r="D95" s="24">
        <v>7797000</v>
      </c>
      <c r="E95" s="24">
        <v>11682000</v>
      </c>
      <c r="F95" s="24"/>
      <c r="G95" s="24">
        <f t="shared" si="2"/>
        <v>11682000</v>
      </c>
      <c r="H95" s="24"/>
      <c r="I95" s="24">
        <v>1763000</v>
      </c>
      <c r="J95" s="24">
        <v>35699000</v>
      </c>
      <c r="K95" s="24"/>
      <c r="L95" s="24"/>
      <c r="M95" s="24"/>
      <c r="N95" s="19">
        <f t="shared" si="3"/>
        <v>119523000</v>
      </c>
    </row>
    <row r="96" spans="2:14" ht="19.5" customHeight="1" x14ac:dyDescent="0.25">
      <c r="B96" s="17" t="s">
        <v>100</v>
      </c>
      <c r="C96" s="24">
        <v>45069000</v>
      </c>
      <c r="D96" s="24">
        <v>5057000</v>
      </c>
      <c r="E96" s="24">
        <v>12333000</v>
      </c>
      <c r="F96" s="24"/>
      <c r="G96" s="24">
        <f t="shared" si="2"/>
        <v>12333000</v>
      </c>
      <c r="H96" s="24"/>
      <c r="I96" s="24">
        <v>1266000</v>
      </c>
      <c r="J96" s="24">
        <v>38344000</v>
      </c>
      <c r="K96" s="24"/>
      <c r="L96" s="24"/>
      <c r="M96" s="24"/>
      <c r="N96" s="19">
        <f t="shared" si="3"/>
        <v>102069000</v>
      </c>
    </row>
    <row r="97" spans="2:14" ht="19.5" customHeight="1" x14ac:dyDescent="0.25">
      <c r="B97" s="17" t="s">
        <v>101</v>
      </c>
      <c r="C97" s="24">
        <v>71666000</v>
      </c>
      <c r="D97" s="24">
        <v>8513000</v>
      </c>
      <c r="E97" s="24">
        <v>19593000</v>
      </c>
      <c r="F97" s="24"/>
      <c r="G97" s="24">
        <f t="shared" si="2"/>
        <v>19593000</v>
      </c>
      <c r="H97" s="24"/>
      <c r="I97" s="24">
        <v>1927000</v>
      </c>
      <c r="J97" s="24">
        <v>20164000</v>
      </c>
      <c r="K97" s="24"/>
      <c r="L97" s="24"/>
      <c r="M97" s="24"/>
      <c r="N97" s="19">
        <f t="shared" si="3"/>
        <v>121863000</v>
      </c>
    </row>
    <row r="98" spans="2:14" ht="19.5" customHeight="1" x14ac:dyDescent="0.25">
      <c r="B98" s="17" t="s">
        <v>102</v>
      </c>
      <c r="C98" s="24">
        <v>29490000</v>
      </c>
      <c r="D98" s="24">
        <v>3556000</v>
      </c>
      <c r="E98" s="24">
        <v>10979000</v>
      </c>
      <c r="F98" s="24"/>
      <c r="G98" s="24">
        <f t="shared" si="2"/>
        <v>10979000</v>
      </c>
      <c r="H98" s="24"/>
      <c r="I98" s="24">
        <v>1025000</v>
      </c>
      <c r="J98" s="24">
        <v>14821000</v>
      </c>
      <c r="K98" s="24"/>
      <c r="L98" s="24"/>
      <c r="M98" s="24"/>
      <c r="N98" s="19">
        <f t="shared" si="3"/>
        <v>59871000</v>
      </c>
    </row>
    <row r="99" spans="2:14" ht="19.5" customHeight="1" x14ac:dyDescent="0.25">
      <c r="B99" s="17" t="s">
        <v>103</v>
      </c>
      <c r="C99" s="24">
        <v>38874000</v>
      </c>
      <c r="D99" s="24">
        <v>4680000</v>
      </c>
      <c r="E99" s="24">
        <v>12748000</v>
      </c>
      <c r="F99" s="24"/>
      <c r="G99" s="24">
        <f t="shared" si="2"/>
        <v>12748000</v>
      </c>
      <c r="H99" s="24"/>
      <c r="I99" s="24">
        <v>1180000</v>
      </c>
      <c r="J99" s="24">
        <v>29749000</v>
      </c>
      <c r="K99" s="24"/>
      <c r="L99" s="24"/>
      <c r="M99" s="24"/>
      <c r="N99" s="19">
        <f t="shared" si="3"/>
        <v>87231000</v>
      </c>
    </row>
    <row r="100" spans="2:14" ht="19.5" customHeight="1" x14ac:dyDescent="0.25">
      <c r="B100" s="17" t="s">
        <v>104</v>
      </c>
      <c r="C100" s="24">
        <v>31424000</v>
      </c>
      <c r="D100" s="24">
        <v>3687000</v>
      </c>
      <c r="E100" s="24">
        <v>9912000</v>
      </c>
      <c r="F100" s="24"/>
      <c r="G100" s="24">
        <f t="shared" si="2"/>
        <v>9912000</v>
      </c>
      <c r="H100" s="24"/>
      <c r="I100" s="24">
        <v>1057000</v>
      </c>
      <c r="J100" s="24">
        <v>33071000</v>
      </c>
      <c r="K100" s="24"/>
      <c r="L100" s="24"/>
      <c r="M100" s="24"/>
      <c r="N100" s="19">
        <f t="shared" si="3"/>
        <v>79151000</v>
      </c>
    </row>
    <row r="101" spans="2:14" ht="19.5" customHeight="1" x14ac:dyDescent="0.25">
      <c r="B101" s="17" t="s">
        <v>214</v>
      </c>
      <c r="C101" s="24">
        <v>51711000</v>
      </c>
      <c r="D101" s="24">
        <v>5920000</v>
      </c>
      <c r="E101" s="24">
        <v>10145000</v>
      </c>
      <c r="F101" s="24"/>
      <c r="G101" s="24">
        <f t="shared" si="2"/>
        <v>10145000</v>
      </c>
      <c r="H101" s="24"/>
      <c r="I101" s="24">
        <v>1410000</v>
      </c>
      <c r="J101" s="24">
        <v>36373000</v>
      </c>
      <c r="K101" s="24"/>
      <c r="L101" s="24"/>
      <c r="M101" s="24"/>
      <c r="N101" s="19">
        <f t="shared" si="3"/>
        <v>105559000</v>
      </c>
    </row>
    <row r="102" spans="2:14" ht="19.5" customHeight="1" x14ac:dyDescent="0.25">
      <c r="B102" s="17" t="s">
        <v>105</v>
      </c>
      <c r="C102" s="24">
        <v>55234000</v>
      </c>
      <c r="D102" s="24">
        <v>6972000</v>
      </c>
      <c r="E102" s="24">
        <v>9373000</v>
      </c>
      <c r="F102" s="24"/>
      <c r="G102" s="24">
        <f t="shared" si="2"/>
        <v>9373000</v>
      </c>
      <c r="H102" s="24"/>
      <c r="I102" s="24">
        <v>1696000</v>
      </c>
      <c r="J102" s="24">
        <v>37682000</v>
      </c>
      <c r="K102" s="24"/>
      <c r="L102" s="24"/>
      <c r="M102" s="24"/>
      <c r="N102" s="19">
        <f t="shared" si="3"/>
        <v>110957000</v>
      </c>
    </row>
    <row r="103" spans="2:14" ht="19.5" customHeight="1" x14ac:dyDescent="0.25">
      <c r="B103" s="17" t="s">
        <v>106</v>
      </c>
      <c r="C103" s="24">
        <v>18192000</v>
      </c>
      <c r="D103" s="24">
        <v>2696000</v>
      </c>
      <c r="E103" s="24">
        <v>7489000</v>
      </c>
      <c r="F103" s="24"/>
      <c r="G103" s="24">
        <f t="shared" si="2"/>
        <v>7489000</v>
      </c>
      <c r="H103" s="24"/>
      <c r="I103" s="24">
        <v>665000</v>
      </c>
      <c r="J103" s="24">
        <v>51568000</v>
      </c>
      <c r="K103" s="24"/>
      <c r="L103" s="24"/>
      <c r="M103" s="24"/>
      <c r="N103" s="19">
        <f t="shared" si="3"/>
        <v>80610000</v>
      </c>
    </row>
    <row r="104" spans="2:14" ht="19.5" customHeight="1" x14ac:dyDescent="0.25">
      <c r="B104" s="17" t="s">
        <v>215</v>
      </c>
      <c r="C104" s="24">
        <v>116310000</v>
      </c>
      <c r="D104" s="24">
        <v>16630000</v>
      </c>
      <c r="E104" s="24">
        <v>13383000</v>
      </c>
      <c r="F104" s="24"/>
      <c r="G104" s="24">
        <f t="shared" si="2"/>
        <v>13383000</v>
      </c>
      <c r="H104" s="24"/>
      <c r="I104" s="24">
        <v>3505000</v>
      </c>
      <c r="J104" s="24">
        <v>52900000</v>
      </c>
      <c r="K104" s="24"/>
      <c r="L104" s="24"/>
      <c r="M104" s="24"/>
      <c r="N104" s="19">
        <f t="shared" si="3"/>
        <v>202728000</v>
      </c>
    </row>
    <row r="105" spans="2:14" ht="19.5" customHeight="1" x14ac:dyDescent="0.25">
      <c r="B105" s="17" t="s">
        <v>107</v>
      </c>
      <c r="C105" s="24">
        <v>30555000</v>
      </c>
      <c r="D105" s="24">
        <v>4140000</v>
      </c>
      <c r="E105" s="24">
        <v>9405000</v>
      </c>
      <c r="F105" s="24"/>
      <c r="G105" s="24">
        <f t="shared" si="2"/>
        <v>9405000</v>
      </c>
      <c r="H105" s="24"/>
      <c r="I105" s="24">
        <v>925000</v>
      </c>
      <c r="J105" s="24">
        <v>32393000</v>
      </c>
      <c r="K105" s="24"/>
      <c r="L105" s="24"/>
      <c r="M105" s="24"/>
      <c r="N105" s="19">
        <f t="shared" si="3"/>
        <v>77418000</v>
      </c>
    </row>
    <row r="106" spans="2:14" ht="19.5" customHeight="1" x14ac:dyDescent="0.25">
      <c r="B106" s="17" t="s">
        <v>108</v>
      </c>
      <c r="C106" s="24">
        <v>59084000</v>
      </c>
      <c r="D106" s="24">
        <v>8385000</v>
      </c>
      <c r="E106" s="24">
        <v>11071000</v>
      </c>
      <c r="F106" s="24"/>
      <c r="G106" s="24">
        <f t="shared" si="2"/>
        <v>11071000</v>
      </c>
      <c r="H106" s="24"/>
      <c r="I106" s="24">
        <v>1944000</v>
      </c>
      <c r="J106" s="24">
        <v>51644000</v>
      </c>
      <c r="K106" s="24"/>
      <c r="L106" s="24"/>
      <c r="M106" s="24"/>
      <c r="N106" s="19">
        <f t="shared" si="3"/>
        <v>132128000</v>
      </c>
    </row>
    <row r="107" spans="2:14" ht="19.5" customHeight="1" x14ac:dyDescent="0.25">
      <c r="B107" s="17" t="s">
        <v>109</v>
      </c>
      <c r="C107" s="24">
        <v>91308000</v>
      </c>
      <c r="D107" s="24">
        <v>13087000</v>
      </c>
      <c r="E107" s="24">
        <v>13565000</v>
      </c>
      <c r="F107" s="24"/>
      <c r="G107" s="24">
        <f t="shared" si="2"/>
        <v>13565000</v>
      </c>
      <c r="H107" s="24"/>
      <c r="I107" s="24">
        <v>3155000</v>
      </c>
      <c r="J107" s="24">
        <v>54341000</v>
      </c>
      <c r="K107" s="24"/>
      <c r="L107" s="24"/>
      <c r="M107" s="24"/>
      <c r="N107" s="19">
        <f t="shared" si="3"/>
        <v>175456000</v>
      </c>
    </row>
    <row r="108" spans="2:14" ht="19.5" customHeight="1" x14ac:dyDescent="0.25">
      <c r="B108" s="17" t="s">
        <v>144</v>
      </c>
      <c r="C108" s="24">
        <v>215446000</v>
      </c>
      <c r="D108" s="24">
        <v>33052000</v>
      </c>
      <c r="E108" s="24">
        <v>20410000</v>
      </c>
      <c r="F108" s="24"/>
      <c r="G108" s="24">
        <f t="shared" si="2"/>
        <v>20410000</v>
      </c>
      <c r="H108" s="24"/>
      <c r="I108" s="24">
        <v>11195000</v>
      </c>
      <c r="J108" s="24">
        <v>152580000</v>
      </c>
      <c r="K108" s="24"/>
      <c r="L108" s="24"/>
      <c r="M108" s="24"/>
      <c r="N108" s="19">
        <f t="shared" si="3"/>
        <v>432683000</v>
      </c>
    </row>
    <row r="109" spans="2:14" ht="19.5" customHeight="1" x14ac:dyDescent="0.25">
      <c r="B109" s="17" t="s">
        <v>145</v>
      </c>
      <c r="C109" s="24">
        <v>22234000</v>
      </c>
      <c r="D109" s="24">
        <v>3370000</v>
      </c>
      <c r="E109" s="24">
        <v>8309000</v>
      </c>
      <c r="F109" s="24"/>
      <c r="G109" s="24">
        <f t="shared" si="2"/>
        <v>8309000</v>
      </c>
      <c r="H109" s="24"/>
      <c r="I109" s="24">
        <v>815000</v>
      </c>
      <c r="J109" s="24">
        <v>39695000</v>
      </c>
      <c r="K109" s="24"/>
      <c r="L109" s="24"/>
      <c r="M109" s="24"/>
      <c r="N109" s="19">
        <f t="shared" si="3"/>
        <v>74423000</v>
      </c>
    </row>
    <row r="110" spans="2:14" ht="19.5" customHeight="1" x14ac:dyDescent="0.25">
      <c r="B110" s="17" t="s">
        <v>110</v>
      </c>
      <c r="C110" s="24">
        <v>22884000</v>
      </c>
      <c r="D110" s="24">
        <v>2687000</v>
      </c>
      <c r="E110" s="24">
        <v>8943000</v>
      </c>
      <c r="F110" s="24"/>
      <c r="G110" s="24">
        <f t="shared" si="2"/>
        <v>8943000</v>
      </c>
      <c r="H110" s="24"/>
      <c r="I110" s="24">
        <v>769000</v>
      </c>
      <c r="J110" s="24">
        <v>45152000</v>
      </c>
      <c r="K110" s="24"/>
      <c r="L110" s="24"/>
      <c r="M110" s="24"/>
      <c r="N110" s="19">
        <f t="shared" si="3"/>
        <v>80435000</v>
      </c>
    </row>
    <row r="111" spans="2:14" ht="19.5" customHeight="1" x14ac:dyDescent="0.25">
      <c r="B111" s="17" t="s">
        <v>146</v>
      </c>
      <c r="C111" s="24">
        <v>31185000</v>
      </c>
      <c r="D111" s="24">
        <v>4367000</v>
      </c>
      <c r="E111" s="24">
        <v>8761000</v>
      </c>
      <c r="F111" s="24"/>
      <c r="G111" s="24">
        <f t="shared" si="2"/>
        <v>8761000</v>
      </c>
      <c r="H111" s="24"/>
      <c r="I111" s="24">
        <v>985000</v>
      </c>
      <c r="J111" s="24">
        <v>44319000</v>
      </c>
      <c r="K111" s="24"/>
      <c r="L111" s="24"/>
      <c r="M111" s="24"/>
      <c r="N111" s="19">
        <f t="shared" si="3"/>
        <v>89617000</v>
      </c>
    </row>
    <row r="112" spans="2:14" ht="19.5" customHeight="1" x14ac:dyDescent="0.25">
      <c r="B112" s="17" t="s">
        <v>152</v>
      </c>
      <c r="C112" s="24">
        <v>19771000</v>
      </c>
      <c r="D112" s="24">
        <v>2877000</v>
      </c>
      <c r="E112" s="24">
        <v>13498000</v>
      </c>
      <c r="F112" s="24"/>
      <c r="G112" s="24">
        <f t="shared" si="2"/>
        <v>13498000</v>
      </c>
      <c r="H112" s="24"/>
      <c r="I112" s="24">
        <v>648000</v>
      </c>
      <c r="J112" s="24">
        <v>66113000</v>
      </c>
      <c r="K112" s="24"/>
      <c r="L112" s="24"/>
      <c r="M112" s="24"/>
      <c r="N112" s="19">
        <f t="shared" si="3"/>
        <v>102907000</v>
      </c>
    </row>
    <row r="113" spans="2:14" ht="19.5" customHeight="1" x14ac:dyDescent="0.25">
      <c r="B113" s="17" t="s">
        <v>205</v>
      </c>
      <c r="C113" s="24">
        <v>170421000</v>
      </c>
      <c r="D113" s="24">
        <v>21727000</v>
      </c>
      <c r="E113" s="24">
        <v>17682000</v>
      </c>
      <c r="F113" s="24"/>
      <c r="G113" s="24">
        <f t="shared" si="2"/>
        <v>17682000</v>
      </c>
      <c r="H113" s="24"/>
      <c r="I113" s="24">
        <v>5843000</v>
      </c>
      <c r="J113" s="24">
        <v>93402000</v>
      </c>
      <c r="K113" s="24"/>
      <c r="L113" s="24"/>
      <c r="M113" s="24"/>
      <c r="N113" s="19">
        <f t="shared" si="3"/>
        <v>309075000</v>
      </c>
    </row>
    <row r="114" spans="2:14" ht="19.5" customHeight="1" x14ac:dyDescent="0.25">
      <c r="B114" s="17" t="s">
        <v>206</v>
      </c>
      <c r="C114" s="24">
        <v>23666000</v>
      </c>
      <c r="D114" s="24">
        <v>3055000</v>
      </c>
      <c r="E114" s="24">
        <v>13159000</v>
      </c>
      <c r="F114" s="24"/>
      <c r="G114" s="24">
        <f t="shared" si="2"/>
        <v>13159000</v>
      </c>
      <c r="H114" s="24"/>
      <c r="I114" s="24">
        <v>1119000</v>
      </c>
      <c r="J114" s="24">
        <v>39005000</v>
      </c>
      <c r="K114" s="24"/>
      <c r="L114" s="24"/>
      <c r="M114" s="24"/>
      <c r="N114" s="19">
        <f t="shared" si="3"/>
        <v>80004000</v>
      </c>
    </row>
    <row r="115" spans="2:14" ht="19.5" customHeight="1" x14ac:dyDescent="0.25">
      <c r="B115" s="17" t="s">
        <v>207</v>
      </c>
      <c r="C115" s="24">
        <v>36736000</v>
      </c>
      <c r="D115" s="24">
        <v>5196000</v>
      </c>
      <c r="E115" s="24">
        <v>16806000</v>
      </c>
      <c r="F115" s="24"/>
      <c r="G115" s="24">
        <f t="shared" si="2"/>
        <v>16806000</v>
      </c>
      <c r="H115" s="24"/>
      <c r="I115" s="24">
        <v>1760000</v>
      </c>
      <c r="J115" s="24">
        <v>48260000</v>
      </c>
      <c r="K115" s="24"/>
      <c r="L115" s="24"/>
      <c r="M115" s="24"/>
      <c r="N115" s="19">
        <f t="shared" si="3"/>
        <v>108758000</v>
      </c>
    </row>
    <row r="116" spans="2:14" ht="19.5" customHeight="1" x14ac:dyDescent="0.25">
      <c r="B116" s="17" t="s">
        <v>208</v>
      </c>
      <c r="C116" s="24">
        <v>23035000</v>
      </c>
      <c r="D116" s="24">
        <v>3195000</v>
      </c>
      <c r="E116" s="24">
        <v>14093000</v>
      </c>
      <c r="F116" s="24"/>
      <c r="G116" s="24">
        <f t="shared" si="2"/>
        <v>14093000</v>
      </c>
      <c r="H116" s="24"/>
      <c r="I116" s="24">
        <v>729000</v>
      </c>
      <c r="J116" s="24">
        <v>35038000</v>
      </c>
      <c r="K116" s="24"/>
      <c r="L116" s="24"/>
      <c r="M116" s="24"/>
      <c r="N116" s="19">
        <f t="shared" si="3"/>
        <v>76090000</v>
      </c>
    </row>
    <row r="117" spans="2:14" ht="19.5" customHeight="1" x14ac:dyDescent="0.25">
      <c r="B117" s="25" t="s">
        <v>216</v>
      </c>
      <c r="C117" s="24">
        <v>7575000</v>
      </c>
      <c r="D117" s="24">
        <v>976000</v>
      </c>
      <c r="E117" s="24">
        <v>8200000</v>
      </c>
      <c r="F117" s="24"/>
      <c r="G117" s="24">
        <f t="shared" si="2"/>
        <v>8200000</v>
      </c>
      <c r="H117" s="24"/>
      <c r="I117" s="24">
        <v>297000</v>
      </c>
      <c r="J117" s="24">
        <v>19833000</v>
      </c>
      <c r="K117" s="24"/>
      <c r="L117" s="24"/>
      <c r="M117" s="24"/>
      <c r="N117" s="19">
        <f t="shared" si="3"/>
        <v>36881000</v>
      </c>
    </row>
    <row r="118" spans="2:14" ht="19.5" customHeight="1" x14ac:dyDescent="0.25">
      <c r="B118" s="17" t="s">
        <v>217</v>
      </c>
      <c r="C118" s="24">
        <v>9865000</v>
      </c>
      <c r="D118" s="24">
        <v>1259000</v>
      </c>
      <c r="E118" s="24">
        <v>8200000</v>
      </c>
      <c r="F118" s="24"/>
      <c r="G118" s="24">
        <f t="shared" si="2"/>
        <v>8200000</v>
      </c>
      <c r="H118" s="24"/>
      <c r="I118" s="24">
        <v>374000</v>
      </c>
      <c r="J118" s="24">
        <v>19833000</v>
      </c>
      <c r="K118" s="24"/>
      <c r="L118" s="24"/>
      <c r="M118" s="24"/>
      <c r="N118" s="19">
        <f t="shared" si="3"/>
        <v>39531000</v>
      </c>
    </row>
    <row r="119" spans="2:14" ht="19.5" customHeight="1" x14ac:dyDescent="0.25">
      <c r="B119" s="17" t="s">
        <v>111</v>
      </c>
      <c r="C119" s="24">
        <v>390511000</v>
      </c>
      <c r="D119" s="24">
        <v>3118000</v>
      </c>
      <c r="E119" s="24">
        <v>223622000</v>
      </c>
      <c r="F119" s="24"/>
      <c r="G119" s="24">
        <f t="shared" si="2"/>
        <v>223622000</v>
      </c>
      <c r="H119" s="24"/>
      <c r="I119" s="24">
        <v>692000</v>
      </c>
      <c r="J119" s="24">
        <v>3011000</v>
      </c>
      <c r="K119" s="24"/>
      <c r="L119" s="24"/>
      <c r="M119" s="24"/>
      <c r="N119" s="19">
        <f t="shared" si="3"/>
        <v>620954000</v>
      </c>
    </row>
    <row r="120" spans="2:14" ht="19.5" customHeight="1" x14ac:dyDescent="0.25">
      <c r="B120" s="17" t="s">
        <v>112</v>
      </c>
      <c r="C120" s="24">
        <v>6656000</v>
      </c>
      <c r="D120" s="24">
        <v>1154000</v>
      </c>
      <c r="E120" s="24">
        <v>5281000</v>
      </c>
      <c r="F120" s="24"/>
      <c r="G120" s="24">
        <f t="shared" si="2"/>
        <v>5281000</v>
      </c>
      <c r="H120" s="24"/>
      <c r="I120" s="24">
        <v>765000</v>
      </c>
      <c r="J120" s="24">
        <v>602000</v>
      </c>
      <c r="K120" s="24"/>
      <c r="L120" s="24"/>
      <c r="M120" s="24"/>
      <c r="N120" s="19">
        <f t="shared" si="3"/>
        <v>14458000</v>
      </c>
    </row>
    <row r="121" spans="2:14" ht="19.5" customHeight="1" x14ac:dyDescent="0.25">
      <c r="B121" s="17" t="s">
        <v>113</v>
      </c>
      <c r="C121" s="24">
        <v>3158000</v>
      </c>
      <c r="D121" s="24">
        <v>491000</v>
      </c>
      <c r="E121" s="24">
        <v>2099000</v>
      </c>
      <c r="F121" s="24"/>
      <c r="G121" s="24">
        <f t="shared" si="2"/>
        <v>2099000</v>
      </c>
      <c r="H121" s="24"/>
      <c r="I121" s="24">
        <v>366000</v>
      </c>
      <c r="J121" s="24"/>
      <c r="K121" s="24"/>
      <c r="L121" s="24"/>
      <c r="M121" s="24"/>
      <c r="N121" s="19">
        <f t="shared" si="3"/>
        <v>6114000</v>
      </c>
    </row>
    <row r="122" spans="2:14" ht="19.5" customHeight="1" x14ac:dyDescent="0.25">
      <c r="B122" s="17" t="s">
        <v>114</v>
      </c>
      <c r="C122" s="24">
        <v>2719000</v>
      </c>
      <c r="D122" s="24">
        <v>447000</v>
      </c>
      <c r="E122" s="24">
        <v>2183000</v>
      </c>
      <c r="F122" s="24"/>
      <c r="G122" s="24">
        <f t="shared" si="2"/>
        <v>2183000</v>
      </c>
      <c r="H122" s="24"/>
      <c r="I122" s="24">
        <v>517000</v>
      </c>
      <c r="J122" s="24"/>
      <c r="K122" s="24"/>
      <c r="L122" s="24"/>
      <c r="M122" s="24"/>
      <c r="N122" s="19">
        <f t="shared" si="3"/>
        <v>5866000</v>
      </c>
    </row>
    <row r="123" spans="2:14" ht="19.5" customHeight="1" x14ac:dyDescent="0.25">
      <c r="B123" s="17" t="s">
        <v>115</v>
      </c>
      <c r="C123" s="24">
        <v>4154000</v>
      </c>
      <c r="D123" s="24">
        <v>657000</v>
      </c>
      <c r="E123" s="24">
        <v>9925000</v>
      </c>
      <c r="F123" s="24"/>
      <c r="G123" s="24">
        <f t="shared" si="2"/>
        <v>9925000</v>
      </c>
      <c r="H123" s="24"/>
      <c r="I123" s="24">
        <v>2753000</v>
      </c>
      <c r="J123" s="24">
        <v>2258000</v>
      </c>
      <c r="K123" s="24"/>
      <c r="L123" s="24"/>
      <c r="M123" s="24"/>
      <c r="N123" s="19">
        <f t="shared" si="3"/>
        <v>19747000</v>
      </c>
    </row>
    <row r="124" spans="2:14" ht="19.5" customHeight="1" x14ac:dyDescent="0.25">
      <c r="B124" s="17" t="s">
        <v>116</v>
      </c>
      <c r="C124" s="24">
        <v>4685000</v>
      </c>
      <c r="D124" s="24">
        <v>684000</v>
      </c>
      <c r="E124" s="24">
        <v>5749000</v>
      </c>
      <c r="F124" s="24"/>
      <c r="G124" s="24">
        <f t="shared" si="2"/>
        <v>5749000</v>
      </c>
      <c r="H124" s="24"/>
      <c r="I124" s="24">
        <v>2359000</v>
      </c>
      <c r="J124" s="24">
        <v>1691000</v>
      </c>
      <c r="K124" s="24"/>
      <c r="L124" s="24"/>
      <c r="M124" s="24"/>
      <c r="N124" s="19">
        <f t="shared" si="3"/>
        <v>15168000</v>
      </c>
    </row>
    <row r="125" spans="2:14" ht="19.5" customHeight="1" x14ac:dyDescent="0.25">
      <c r="B125" s="17" t="s">
        <v>117</v>
      </c>
      <c r="C125" s="24">
        <v>11965000</v>
      </c>
      <c r="D125" s="24">
        <v>1788000</v>
      </c>
      <c r="E125" s="24">
        <v>4654000</v>
      </c>
      <c r="F125" s="24"/>
      <c r="G125" s="24">
        <f t="shared" si="2"/>
        <v>4654000</v>
      </c>
      <c r="H125" s="24"/>
      <c r="I125" s="24">
        <v>1983000</v>
      </c>
      <c r="J125" s="24">
        <v>2663000</v>
      </c>
      <c r="K125" s="24"/>
      <c r="L125" s="24"/>
      <c r="M125" s="24"/>
      <c r="N125" s="19">
        <f t="shared" si="3"/>
        <v>23053000</v>
      </c>
    </row>
    <row r="126" spans="2:14" ht="19.5" customHeight="1" x14ac:dyDescent="0.25">
      <c r="B126" s="17" t="s">
        <v>118</v>
      </c>
      <c r="C126" s="24">
        <v>565713000</v>
      </c>
      <c r="D126" s="24">
        <v>110206000</v>
      </c>
      <c r="E126" s="24">
        <v>379260000</v>
      </c>
      <c r="F126" s="24"/>
      <c r="G126" s="24">
        <f t="shared" si="2"/>
        <v>379260000</v>
      </c>
      <c r="H126" s="24"/>
      <c r="I126" s="24">
        <v>436263000</v>
      </c>
      <c r="J126" s="24">
        <v>627548000</v>
      </c>
      <c r="K126" s="24">
        <v>1704817000</v>
      </c>
      <c r="L126" s="24"/>
      <c r="M126" s="24"/>
      <c r="N126" s="19">
        <f t="shared" si="3"/>
        <v>3823807000</v>
      </c>
    </row>
    <row r="127" spans="2:14" ht="19.5" customHeight="1" x14ac:dyDescent="0.25">
      <c r="B127" s="17" t="s">
        <v>153</v>
      </c>
      <c r="C127" s="24">
        <v>2740000</v>
      </c>
      <c r="D127" s="24">
        <v>306000</v>
      </c>
      <c r="E127" s="24">
        <v>5517000</v>
      </c>
      <c r="F127" s="24"/>
      <c r="G127" s="24">
        <f t="shared" si="2"/>
        <v>5517000</v>
      </c>
      <c r="H127" s="24"/>
      <c r="I127" s="24">
        <v>7616000</v>
      </c>
      <c r="J127" s="24">
        <v>3086000</v>
      </c>
      <c r="K127" s="24"/>
      <c r="L127" s="24"/>
      <c r="M127" s="24"/>
      <c r="N127" s="19">
        <f t="shared" si="3"/>
        <v>19265000</v>
      </c>
    </row>
    <row r="128" spans="2:14" ht="19.5" customHeight="1" x14ac:dyDescent="0.25">
      <c r="B128" s="17" t="s">
        <v>163</v>
      </c>
      <c r="C128" s="24">
        <v>4372000</v>
      </c>
      <c r="D128" s="24">
        <v>619000</v>
      </c>
      <c r="E128" s="24">
        <v>14914000</v>
      </c>
      <c r="F128" s="24"/>
      <c r="G128" s="24">
        <f t="shared" si="2"/>
        <v>14914000</v>
      </c>
      <c r="H128" s="24"/>
      <c r="I128" s="24">
        <v>732000</v>
      </c>
      <c r="J128" s="24">
        <v>5870000</v>
      </c>
      <c r="K128" s="24"/>
      <c r="L128" s="24"/>
      <c r="M128" s="24"/>
      <c r="N128" s="19">
        <f t="shared" si="3"/>
        <v>26507000</v>
      </c>
    </row>
    <row r="129" spans="2:14" ht="19.5" customHeight="1" x14ac:dyDescent="0.25">
      <c r="B129" s="17" t="s">
        <v>154</v>
      </c>
      <c r="C129" s="24">
        <v>571420000</v>
      </c>
      <c r="D129" s="24">
        <v>99611000</v>
      </c>
      <c r="E129" s="24">
        <v>1060903000</v>
      </c>
      <c r="F129" s="24"/>
      <c r="G129" s="24">
        <f t="shared" si="2"/>
        <v>1060903000</v>
      </c>
      <c r="H129" s="24"/>
      <c r="I129" s="24">
        <v>4872815000</v>
      </c>
      <c r="J129" s="24">
        <v>1824251000</v>
      </c>
      <c r="K129" s="24"/>
      <c r="L129" s="24">
        <v>9699000000</v>
      </c>
      <c r="M129" s="24"/>
      <c r="N129" s="19">
        <f t="shared" si="3"/>
        <v>18128000000</v>
      </c>
    </row>
    <row r="130" spans="2:14" ht="19.5" customHeight="1" x14ac:dyDescent="0.25">
      <c r="B130" s="17" t="s">
        <v>119</v>
      </c>
      <c r="C130" s="24">
        <v>64400000</v>
      </c>
      <c r="D130" s="24">
        <v>10750000</v>
      </c>
      <c r="E130" s="24">
        <v>40706000</v>
      </c>
      <c r="F130" s="24"/>
      <c r="G130" s="24">
        <f t="shared" si="2"/>
        <v>40706000</v>
      </c>
      <c r="H130" s="24"/>
      <c r="I130" s="24">
        <v>736139000</v>
      </c>
      <c r="J130" s="24">
        <v>699885000</v>
      </c>
      <c r="K130" s="24">
        <v>271000</v>
      </c>
      <c r="L130" s="24"/>
      <c r="M130" s="24"/>
      <c r="N130" s="19">
        <f t="shared" si="3"/>
        <v>1552151000</v>
      </c>
    </row>
    <row r="131" spans="2:14" ht="19.5" customHeight="1" x14ac:dyDescent="0.25">
      <c r="B131" s="17" t="s">
        <v>120</v>
      </c>
      <c r="C131" s="24">
        <v>160744000</v>
      </c>
      <c r="D131" s="24">
        <v>25404000</v>
      </c>
      <c r="E131" s="24">
        <v>74273000</v>
      </c>
      <c r="F131" s="24"/>
      <c r="G131" s="24">
        <f t="shared" si="2"/>
        <v>74273000</v>
      </c>
      <c r="H131" s="24"/>
      <c r="I131" s="24">
        <v>9549000</v>
      </c>
      <c r="J131" s="24">
        <v>13547000</v>
      </c>
      <c r="K131" s="24"/>
      <c r="L131" s="24"/>
      <c r="M131" s="24"/>
      <c r="N131" s="19">
        <f t="shared" si="3"/>
        <v>283517000</v>
      </c>
    </row>
    <row r="132" spans="2:14" ht="19.5" customHeight="1" x14ac:dyDescent="0.25">
      <c r="B132" s="17" t="s">
        <v>121</v>
      </c>
      <c r="C132" s="24">
        <v>246389000</v>
      </c>
      <c r="D132" s="24">
        <v>33580000</v>
      </c>
      <c r="E132" s="24">
        <v>47275000</v>
      </c>
      <c r="F132" s="24"/>
      <c r="G132" s="24">
        <f t="shared" si="2"/>
        <v>47275000</v>
      </c>
      <c r="H132" s="24"/>
      <c r="I132" s="24">
        <v>11381000</v>
      </c>
      <c r="J132" s="24">
        <v>12042000</v>
      </c>
      <c r="K132" s="24"/>
      <c r="L132" s="24"/>
      <c r="M132" s="24"/>
      <c r="N132" s="19">
        <f t="shared" si="3"/>
        <v>350667000</v>
      </c>
    </row>
    <row r="133" spans="2:14" ht="19.5" customHeight="1" x14ac:dyDescent="0.25">
      <c r="B133" s="17" t="s">
        <v>122</v>
      </c>
      <c r="C133" s="24">
        <v>1748526000</v>
      </c>
      <c r="D133" s="24">
        <v>379359000</v>
      </c>
      <c r="E133" s="24">
        <v>218165000</v>
      </c>
      <c r="F133" s="24"/>
      <c r="G133" s="24">
        <f t="shared" si="2"/>
        <v>218165000</v>
      </c>
      <c r="H133" s="24"/>
      <c r="I133" s="24">
        <v>79153000</v>
      </c>
      <c r="J133" s="24">
        <v>1223020000</v>
      </c>
      <c r="K133" s="24">
        <v>40839000</v>
      </c>
      <c r="L133" s="24">
        <v>156748000</v>
      </c>
      <c r="M133" s="24"/>
      <c r="N133" s="19">
        <f t="shared" si="3"/>
        <v>3845810000</v>
      </c>
    </row>
    <row r="134" spans="2:14" ht="19.5" customHeight="1" x14ac:dyDescent="0.25">
      <c r="B134" s="17" t="s">
        <v>123</v>
      </c>
      <c r="C134" s="24">
        <v>131160000</v>
      </c>
      <c r="D134" s="24">
        <v>21775000</v>
      </c>
      <c r="E134" s="24">
        <v>124035000</v>
      </c>
      <c r="F134" s="24"/>
      <c r="G134" s="24">
        <f t="shared" si="2"/>
        <v>124035000</v>
      </c>
      <c r="H134" s="24"/>
      <c r="I134" s="24">
        <v>58576000</v>
      </c>
      <c r="J134" s="24">
        <v>317750000</v>
      </c>
      <c r="K134" s="24"/>
      <c r="L134" s="24"/>
      <c r="M134" s="24"/>
      <c r="N134" s="19">
        <f t="shared" si="3"/>
        <v>653296000</v>
      </c>
    </row>
    <row r="135" spans="2:14" ht="19.5" customHeight="1" x14ac:dyDescent="0.25">
      <c r="B135" s="17" t="s">
        <v>164</v>
      </c>
      <c r="C135" s="24">
        <v>35546000</v>
      </c>
      <c r="D135" s="24">
        <v>6178000</v>
      </c>
      <c r="E135" s="24">
        <v>14174000</v>
      </c>
      <c r="F135" s="24"/>
      <c r="G135" s="24">
        <f t="shared" si="2"/>
        <v>14174000</v>
      </c>
      <c r="H135" s="24"/>
      <c r="I135" s="24">
        <v>1384000</v>
      </c>
      <c r="J135" s="24">
        <v>139989000</v>
      </c>
      <c r="K135" s="24"/>
      <c r="L135" s="24"/>
      <c r="M135" s="24"/>
      <c r="N135" s="19">
        <f t="shared" si="3"/>
        <v>197271000</v>
      </c>
    </row>
    <row r="136" spans="2:14" ht="19.5" customHeight="1" x14ac:dyDescent="0.25">
      <c r="B136" s="17" t="s">
        <v>124</v>
      </c>
      <c r="C136" s="24">
        <v>11642000</v>
      </c>
      <c r="D136" s="24">
        <v>1178000</v>
      </c>
      <c r="E136" s="24">
        <v>5287000</v>
      </c>
      <c r="F136" s="24"/>
      <c r="G136" s="24">
        <f t="shared" si="2"/>
        <v>5287000</v>
      </c>
      <c r="H136" s="24"/>
      <c r="I136" s="24">
        <v>1030000</v>
      </c>
      <c r="J136" s="24">
        <v>1322000</v>
      </c>
      <c r="K136" s="24"/>
      <c r="L136" s="24"/>
      <c r="M136" s="24"/>
      <c r="N136" s="19">
        <f t="shared" si="3"/>
        <v>20459000</v>
      </c>
    </row>
    <row r="137" spans="2:14" ht="19.5" customHeight="1" x14ac:dyDescent="0.25">
      <c r="B137" s="17" t="s">
        <v>125</v>
      </c>
      <c r="C137" s="24">
        <v>265462000</v>
      </c>
      <c r="D137" s="24">
        <v>55789000</v>
      </c>
      <c r="E137" s="24">
        <v>63233000</v>
      </c>
      <c r="F137" s="24"/>
      <c r="G137" s="24">
        <f t="shared" si="2"/>
        <v>63233000</v>
      </c>
      <c r="H137" s="24"/>
      <c r="I137" s="24">
        <v>7450000</v>
      </c>
      <c r="J137" s="24">
        <v>34377000</v>
      </c>
      <c r="K137" s="24"/>
      <c r="L137" s="24"/>
      <c r="M137" s="24"/>
      <c r="N137" s="19">
        <f t="shared" si="3"/>
        <v>426311000</v>
      </c>
    </row>
    <row r="138" spans="2:14" ht="19.5" customHeight="1" x14ac:dyDescent="0.25">
      <c r="B138" s="17" t="s">
        <v>218</v>
      </c>
      <c r="C138" s="24">
        <v>38250000</v>
      </c>
      <c r="D138" s="24">
        <v>4935000</v>
      </c>
      <c r="E138" s="24">
        <v>27880000</v>
      </c>
      <c r="F138" s="24"/>
      <c r="G138" s="24">
        <f t="shared" si="2"/>
        <v>27880000</v>
      </c>
      <c r="H138" s="24"/>
      <c r="I138" s="24">
        <v>14886000</v>
      </c>
      <c r="J138" s="24">
        <v>6915000</v>
      </c>
      <c r="K138" s="24"/>
      <c r="L138" s="24"/>
      <c r="M138" s="24"/>
      <c r="N138" s="19">
        <f t="shared" si="3"/>
        <v>92866000</v>
      </c>
    </row>
    <row r="139" spans="2:14" ht="19.5" customHeight="1" x14ac:dyDescent="0.25">
      <c r="B139" s="17" t="s">
        <v>126</v>
      </c>
      <c r="C139" s="24">
        <v>3426000</v>
      </c>
      <c r="D139" s="24">
        <v>443000</v>
      </c>
      <c r="E139" s="24">
        <v>2070000</v>
      </c>
      <c r="F139" s="24"/>
      <c r="G139" s="24">
        <f t="shared" si="2"/>
        <v>2070000</v>
      </c>
      <c r="H139" s="24"/>
      <c r="I139" s="24">
        <v>172000</v>
      </c>
      <c r="J139" s="24">
        <v>4786000</v>
      </c>
      <c r="K139" s="24">
        <v>8307000</v>
      </c>
      <c r="L139" s="24"/>
      <c r="M139" s="24"/>
      <c r="N139" s="19">
        <f t="shared" si="3"/>
        <v>19204000</v>
      </c>
    </row>
    <row r="140" spans="2:14" ht="19.5" customHeight="1" x14ac:dyDescent="0.25">
      <c r="B140" s="17" t="s">
        <v>127</v>
      </c>
      <c r="C140" s="24">
        <v>68228000</v>
      </c>
      <c r="D140" s="24">
        <v>9130000</v>
      </c>
      <c r="E140" s="24">
        <v>34596000</v>
      </c>
      <c r="F140" s="24"/>
      <c r="G140" s="24">
        <f t="shared" si="2"/>
        <v>34596000</v>
      </c>
      <c r="H140" s="24"/>
      <c r="I140" s="24">
        <v>34644000</v>
      </c>
      <c r="J140" s="24">
        <v>72252000</v>
      </c>
      <c r="K140" s="24">
        <v>1807000</v>
      </c>
      <c r="L140" s="24"/>
      <c r="M140" s="24"/>
      <c r="N140" s="19">
        <f t="shared" si="3"/>
        <v>220657000</v>
      </c>
    </row>
    <row r="141" spans="2:14" ht="19.5" customHeight="1" x14ac:dyDescent="0.25">
      <c r="B141" s="17" t="s">
        <v>128</v>
      </c>
      <c r="C141" s="24">
        <v>46233000</v>
      </c>
      <c r="D141" s="24">
        <v>5741000</v>
      </c>
      <c r="E141" s="24">
        <v>18614000</v>
      </c>
      <c r="F141" s="24"/>
      <c r="G141" s="24">
        <f t="shared" si="2"/>
        <v>18614000</v>
      </c>
      <c r="H141" s="24"/>
      <c r="I141" s="24">
        <v>2042000</v>
      </c>
      <c r="J141" s="24">
        <v>4366000</v>
      </c>
      <c r="K141" s="24"/>
      <c r="L141" s="24"/>
      <c r="M141" s="24"/>
      <c r="N141" s="19">
        <f t="shared" ref="N141:N161" si="4">SUM(C141,D141,G141,H141,I141,J141,K141,L141,M141)</f>
        <v>76996000</v>
      </c>
    </row>
    <row r="142" spans="2:14" ht="19.5" customHeight="1" x14ac:dyDescent="0.25">
      <c r="B142" s="17" t="s">
        <v>129</v>
      </c>
      <c r="C142" s="24">
        <v>141660000</v>
      </c>
      <c r="D142" s="24">
        <v>14103000</v>
      </c>
      <c r="E142" s="24">
        <v>56941000</v>
      </c>
      <c r="F142" s="24"/>
      <c r="G142" s="24">
        <f t="shared" ref="G142:G161" si="5">E142+F142</f>
        <v>56941000</v>
      </c>
      <c r="H142" s="24"/>
      <c r="I142" s="24">
        <v>1075744000</v>
      </c>
      <c r="J142" s="24">
        <v>25427000</v>
      </c>
      <c r="K142" s="24">
        <v>26042000</v>
      </c>
      <c r="L142" s="24">
        <v>268275000</v>
      </c>
      <c r="M142" s="24"/>
      <c r="N142" s="19">
        <f t="shared" si="4"/>
        <v>1608192000</v>
      </c>
    </row>
    <row r="143" spans="2:14" ht="19.5" customHeight="1" x14ac:dyDescent="0.25">
      <c r="B143" s="17" t="s">
        <v>147</v>
      </c>
      <c r="C143" s="24">
        <v>39899000</v>
      </c>
      <c r="D143" s="24">
        <v>5124000</v>
      </c>
      <c r="E143" s="24">
        <v>18264000</v>
      </c>
      <c r="F143" s="24"/>
      <c r="G143" s="24">
        <f t="shared" si="5"/>
        <v>18264000</v>
      </c>
      <c r="H143" s="24"/>
      <c r="I143" s="24">
        <v>254194000</v>
      </c>
      <c r="J143" s="24">
        <v>3685000</v>
      </c>
      <c r="K143" s="24">
        <v>27094000</v>
      </c>
      <c r="L143" s="24"/>
      <c r="M143" s="24"/>
      <c r="N143" s="19">
        <f t="shared" si="4"/>
        <v>348260000</v>
      </c>
    </row>
    <row r="144" spans="2:14" ht="19.5" customHeight="1" x14ac:dyDescent="0.25">
      <c r="B144" s="17" t="s">
        <v>155</v>
      </c>
      <c r="C144" s="24">
        <v>12906000</v>
      </c>
      <c r="D144" s="24">
        <v>2154000</v>
      </c>
      <c r="E144" s="24">
        <v>16467000</v>
      </c>
      <c r="F144" s="24"/>
      <c r="G144" s="24">
        <f t="shared" si="5"/>
        <v>16467000</v>
      </c>
      <c r="H144" s="24"/>
      <c r="I144" s="24">
        <v>438000</v>
      </c>
      <c r="J144" s="24">
        <v>48441000</v>
      </c>
      <c r="K144" s="24">
        <v>93933000</v>
      </c>
      <c r="L144" s="24"/>
      <c r="M144" s="24"/>
      <c r="N144" s="19">
        <f t="shared" si="4"/>
        <v>174339000</v>
      </c>
    </row>
    <row r="145" spans="2:14" ht="19.5" customHeight="1" x14ac:dyDescent="0.25">
      <c r="B145" s="17" t="s">
        <v>130</v>
      </c>
      <c r="C145" s="24">
        <v>23390000</v>
      </c>
      <c r="D145" s="24">
        <v>3089000</v>
      </c>
      <c r="E145" s="24">
        <v>7687000</v>
      </c>
      <c r="F145" s="24"/>
      <c r="G145" s="24">
        <f t="shared" si="5"/>
        <v>7687000</v>
      </c>
      <c r="H145" s="24"/>
      <c r="I145" s="24">
        <v>2106000</v>
      </c>
      <c r="J145" s="24">
        <v>2248000</v>
      </c>
      <c r="K145" s="24"/>
      <c r="L145" s="24"/>
      <c r="M145" s="24"/>
      <c r="N145" s="19">
        <f t="shared" si="4"/>
        <v>38520000</v>
      </c>
    </row>
    <row r="146" spans="2:14" ht="19.5" customHeight="1" x14ac:dyDescent="0.25">
      <c r="B146" s="17" t="s">
        <v>131</v>
      </c>
      <c r="C146" s="24">
        <v>202718000</v>
      </c>
      <c r="D146" s="24">
        <v>38084000</v>
      </c>
      <c r="E146" s="24">
        <v>31964000</v>
      </c>
      <c r="F146" s="24"/>
      <c r="G146" s="24">
        <f t="shared" si="5"/>
        <v>31964000</v>
      </c>
      <c r="H146" s="24"/>
      <c r="I146" s="24">
        <v>15628000</v>
      </c>
      <c r="J146" s="24">
        <v>597673000</v>
      </c>
      <c r="K146" s="24"/>
      <c r="L146" s="24"/>
      <c r="M146" s="24"/>
      <c r="N146" s="19">
        <f t="shared" si="4"/>
        <v>886067000</v>
      </c>
    </row>
    <row r="147" spans="2:14" ht="19.5" customHeight="1" x14ac:dyDescent="0.25">
      <c r="B147" s="17" t="s">
        <v>132</v>
      </c>
      <c r="C147" s="24">
        <v>50180000</v>
      </c>
      <c r="D147" s="24">
        <v>6410000</v>
      </c>
      <c r="E147" s="24">
        <v>409790000</v>
      </c>
      <c r="F147" s="24"/>
      <c r="G147" s="24">
        <f t="shared" si="5"/>
        <v>409790000</v>
      </c>
      <c r="H147" s="24"/>
      <c r="I147" s="24">
        <v>32000</v>
      </c>
      <c r="J147" s="24">
        <v>901047000</v>
      </c>
      <c r="K147" s="24"/>
      <c r="L147" s="24"/>
      <c r="M147" s="24"/>
      <c r="N147" s="19">
        <f t="shared" si="4"/>
        <v>1367459000</v>
      </c>
    </row>
    <row r="148" spans="2:14" ht="19.5" customHeight="1" x14ac:dyDescent="0.25">
      <c r="B148" s="17" t="s">
        <v>133</v>
      </c>
      <c r="C148" s="24">
        <v>27047000</v>
      </c>
      <c r="D148" s="24">
        <v>3294000</v>
      </c>
      <c r="E148" s="24">
        <v>8472000</v>
      </c>
      <c r="F148" s="24"/>
      <c r="G148" s="24">
        <f t="shared" si="5"/>
        <v>8472000</v>
      </c>
      <c r="H148" s="24"/>
      <c r="I148" s="24">
        <v>4855000</v>
      </c>
      <c r="J148" s="24">
        <v>6479000</v>
      </c>
      <c r="K148" s="24"/>
      <c r="L148" s="24"/>
      <c r="M148" s="24"/>
      <c r="N148" s="19">
        <f t="shared" si="4"/>
        <v>50147000</v>
      </c>
    </row>
    <row r="149" spans="2:14" ht="19.5" customHeight="1" x14ac:dyDescent="0.25">
      <c r="B149" s="17" t="s">
        <v>156</v>
      </c>
      <c r="C149" s="24">
        <v>14435000</v>
      </c>
      <c r="D149" s="24">
        <v>3092000</v>
      </c>
      <c r="E149" s="24">
        <v>5326000</v>
      </c>
      <c r="F149" s="24"/>
      <c r="G149" s="24">
        <f t="shared" si="5"/>
        <v>5326000</v>
      </c>
      <c r="H149" s="24"/>
      <c r="I149" s="24">
        <v>4000</v>
      </c>
      <c r="J149" s="24">
        <v>8820000</v>
      </c>
      <c r="K149" s="24"/>
      <c r="L149" s="24"/>
      <c r="M149" s="24"/>
      <c r="N149" s="19">
        <f t="shared" si="4"/>
        <v>31677000</v>
      </c>
    </row>
    <row r="150" spans="2:14" ht="19.5" customHeight="1" x14ac:dyDescent="0.25">
      <c r="B150" s="17" t="s">
        <v>134</v>
      </c>
      <c r="C150" s="24">
        <v>16332000</v>
      </c>
      <c r="D150" s="24">
        <v>2367000</v>
      </c>
      <c r="E150" s="24">
        <v>20164000</v>
      </c>
      <c r="F150" s="24"/>
      <c r="G150" s="24">
        <f t="shared" si="5"/>
        <v>20164000</v>
      </c>
      <c r="H150" s="24"/>
      <c r="I150" s="24">
        <v>303657000</v>
      </c>
      <c r="J150" s="24">
        <v>2909000</v>
      </c>
      <c r="K150" s="24"/>
      <c r="L150" s="24"/>
      <c r="M150" s="24"/>
      <c r="N150" s="19">
        <f t="shared" si="4"/>
        <v>345429000</v>
      </c>
    </row>
    <row r="151" spans="2:14" ht="19.5" customHeight="1" x14ac:dyDescent="0.25">
      <c r="B151" s="17" t="s">
        <v>165</v>
      </c>
      <c r="C151" s="24">
        <v>2126000000</v>
      </c>
      <c r="D151" s="24">
        <v>425197000</v>
      </c>
      <c r="E151" s="24">
        <v>1604856000</v>
      </c>
      <c r="F151" s="24"/>
      <c r="G151" s="24">
        <f t="shared" si="5"/>
        <v>1604856000</v>
      </c>
      <c r="H151" s="24"/>
      <c r="I151" s="24">
        <v>3817637000</v>
      </c>
      <c r="J151" s="24">
        <v>14530605000</v>
      </c>
      <c r="K151" s="24"/>
      <c r="L151" s="24"/>
      <c r="M151" s="24"/>
      <c r="N151" s="19">
        <f t="shared" si="4"/>
        <v>22504295000</v>
      </c>
    </row>
    <row r="152" spans="2:14" ht="19.5" customHeight="1" x14ac:dyDescent="0.25">
      <c r="B152" s="17" t="s">
        <v>159</v>
      </c>
      <c r="C152" s="24">
        <v>11719000</v>
      </c>
      <c r="D152" s="24">
        <v>1635000</v>
      </c>
      <c r="E152" s="24">
        <v>8900000</v>
      </c>
      <c r="F152" s="24"/>
      <c r="G152" s="24">
        <f t="shared" si="5"/>
        <v>8900000</v>
      </c>
      <c r="H152" s="24"/>
      <c r="I152" s="24">
        <v>487000</v>
      </c>
      <c r="J152" s="24">
        <v>19568000</v>
      </c>
      <c r="K152" s="24"/>
      <c r="L152" s="24"/>
      <c r="M152" s="24"/>
      <c r="N152" s="19">
        <f t="shared" si="4"/>
        <v>42309000</v>
      </c>
    </row>
    <row r="153" spans="2:14" ht="19.5" customHeight="1" x14ac:dyDescent="0.25">
      <c r="B153" s="17" t="s">
        <v>135</v>
      </c>
      <c r="C153" s="24">
        <v>2270000</v>
      </c>
      <c r="D153" s="24">
        <v>314000</v>
      </c>
      <c r="E153" s="24">
        <v>4363000</v>
      </c>
      <c r="F153" s="24"/>
      <c r="G153" s="24">
        <f t="shared" si="5"/>
        <v>4363000</v>
      </c>
      <c r="H153" s="24"/>
      <c r="I153" s="24">
        <v>22000</v>
      </c>
      <c r="J153" s="24">
        <v>13694000</v>
      </c>
      <c r="K153" s="24">
        <v>159230000</v>
      </c>
      <c r="L153" s="24"/>
      <c r="M153" s="24"/>
      <c r="N153" s="19">
        <f t="shared" si="4"/>
        <v>179893000</v>
      </c>
    </row>
    <row r="154" spans="2:14" ht="19.5" customHeight="1" x14ac:dyDescent="0.25">
      <c r="B154" s="17" t="s">
        <v>136</v>
      </c>
      <c r="C154" s="24">
        <v>2440000</v>
      </c>
      <c r="D154" s="24">
        <v>366000</v>
      </c>
      <c r="E154" s="24">
        <v>4475000</v>
      </c>
      <c r="F154" s="24"/>
      <c r="G154" s="24">
        <f t="shared" si="5"/>
        <v>4475000</v>
      </c>
      <c r="H154" s="24"/>
      <c r="I154" s="24">
        <v>22000</v>
      </c>
      <c r="J154" s="24">
        <v>16017000</v>
      </c>
      <c r="K154" s="24">
        <v>195350000</v>
      </c>
      <c r="L154" s="24"/>
      <c r="M154" s="24"/>
      <c r="N154" s="19">
        <f t="shared" si="4"/>
        <v>218670000</v>
      </c>
    </row>
    <row r="155" spans="2:14" ht="19.5" customHeight="1" x14ac:dyDescent="0.25">
      <c r="B155" s="17" t="s">
        <v>137</v>
      </c>
      <c r="C155" s="24">
        <v>2082000</v>
      </c>
      <c r="D155" s="24">
        <v>277000</v>
      </c>
      <c r="E155" s="24">
        <v>4303000</v>
      </c>
      <c r="F155" s="24"/>
      <c r="G155" s="24">
        <f t="shared" si="5"/>
        <v>4303000</v>
      </c>
      <c r="H155" s="24"/>
      <c r="I155" s="24">
        <v>22000</v>
      </c>
      <c r="J155" s="24">
        <v>5889000</v>
      </c>
      <c r="K155" s="24">
        <v>142868000</v>
      </c>
      <c r="L155" s="24"/>
      <c r="M155" s="24"/>
      <c r="N155" s="19">
        <f t="shared" si="4"/>
        <v>155441000</v>
      </c>
    </row>
    <row r="156" spans="2:14" ht="19.5" customHeight="1" x14ac:dyDescent="0.25">
      <c r="B156" s="17" t="s">
        <v>53</v>
      </c>
      <c r="C156" s="24">
        <v>1750315000</v>
      </c>
      <c r="D156" s="24">
        <v>306109000</v>
      </c>
      <c r="E156" s="24">
        <v>314915000</v>
      </c>
      <c r="F156" s="24"/>
      <c r="G156" s="24">
        <f t="shared" si="5"/>
        <v>314915000</v>
      </c>
      <c r="H156" s="24"/>
      <c r="I156" s="24">
        <v>42047000</v>
      </c>
      <c r="J156" s="24">
        <v>14103738000</v>
      </c>
      <c r="K156" s="24">
        <v>261984000</v>
      </c>
      <c r="L156" s="24"/>
      <c r="M156" s="24"/>
      <c r="N156" s="19">
        <f t="shared" si="4"/>
        <v>16779108000</v>
      </c>
    </row>
    <row r="157" spans="2:14" ht="19.5" customHeight="1" x14ac:dyDescent="0.25">
      <c r="B157" s="17" t="s">
        <v>148</v>
      </c>
      <c r="C157" s="24">
        <v>1648000</v>
      </c>
      <c r="D157" s="24">
        <v>334000</v>
      </c>
      <c r="E157" s="24">
        <v>1690000</v>
      </c>
      <c r="F157" s="24"/>
      <c r="G157" s="24">
        <f t="shared" si="5"/>
        <v>1690000</v>
      </c>
      <c r="H157" s="24"/>
      <c r="I157" s="24"/>
      <c r="J157" s="24">
        <v>1983000</v>
      </c>
      <c r="K157" s="24"/>
      <c r="L157" s="24"/>
      <c r="M157" s="24"/>
      <c r="N157" s="19">
        <f t="shared" si="4"/>
        <v>5655000</v>
      </c>
    </row>
    <row r="158" spans="2:14" ht="19.5" customHeight="1" x14ac:dyDescent="0.25">
      <c r="B158" s="17" t="s">
        <v>149</v>
      </c>
      <c r="C158" s="24">
        <v>66321000</v>
      </c>
      <c r="D158" s="24">
        <v>10700000</v>
      </c>
      <c r="E158" s="24">
        <v>59660000</v>
      </c>
      <c r="F158" s="24"/>
      <c r="G158" s="24">
        <f t="shared" si="5"/>
        <v>59660000</v>
      </c>
      <c r="H158" s="24"/>
      <c r="I158" s="24">
        <v>1802000</v>
      </c>
      <c r="J158" s="24">
        <v>19039000</v>
      </c>
      <c r="K158" s="24"/>
      <c r="L158" s="24"/>
      <c r="M158" s="24"/>
      <c r="N158" s="19">
        <f t="shared" si="4"/>
        <v>157522000</v>
      </c>
    </row>
    <row r="159" spans="2:14" ht="19.5" customHeight="1" x14ac:dyDescent="0.25">
      <c r="B159" s="17" t="s">
        <v>157</v>
      </c>
      <c r="C159" s="24">
        <v>12786000</v>
      </c>
      <c r="D159" s="24">
        <v>1680000</v>
      </c>
      <c r="E159" s="24">
        <v>7747000</v>
      </c>
      <c r="F159" s="24"/>
      <c r="G159" s="24">
        <f t="shared" si="5"/>
        <v>7747000</v>
      </c>
      <c r="H159" s="24"/>
      <c r="I159" s="24">
        <v>673000</v>
      </c>
      <c r="J159" s="24">
        <v>4079000</v>
      </c>
      <c r="K159" s="24"/>
      <c r="L159" s="24"/>
      <c r="M159" s="24"/>
      <c r="N159" s="19">
        <f t="shared" si="4"/>
        <v>26965000</v>
      </c>
    </row>
    <row r="160" spans="2:14" ht="19.5" customHeight="1" x14ac:dyDescent="0.25">
      <c r="B160" s="17" t="s">
        <v>219</v>
      </c>
      <c r="C160" s="24">
        <v>3567000</v>
      </c>
      <c r="D160" s="24">
        <v>392000</v>
      </c>
      <c r="E160" s="24">
        <v>4828000</v>
      </c>
      <c r="F160" s="24"/>
      <c r="G160" s="24">
        <f t="shared" si="5"/>
        <v>4828000</v>
      </c>
      <c r="H160" s="24"/>
      <c r="I160" s="24">
        <v>443000</v>
      </c>
      <c r="J160" s="24"/>
      <c r="K160" s="24"/>
      <c r="L160" s="24"/>
      <c r="M160" s="24"/>
      <c r="N160" s="19">
        <f t="shared" si="4"/>
        <v>9230000</v>
      </c>
    </row>
    <row r="161" spans="2:14" ht="19.5" customHeight="1" thickBot="1" x14ac:dyDescent="0.3">
      <c r="B161" s="17" t="s">
        <v>166</v>
      </c>
      <c r="C161" s="24">
        <v>12385000</v>
      </c>
      <c r="D161" s="24">
        <v>2361000</v>
      </c>
      <c r="E161" s="24">
        <v>20401000</v>
      </c>
      <c r="F161" s="24"/>
      <c r="G161" s="24">
        <f t="shared" si="5"/>
        <v>20401000</v>
      </c>
      <c r="H161" s="24"/>
      <c r="I161" s="24">
        <v>577000</v>
      </c>
      <c r="J161" s="24">
        <v>17009000</v>
      </c>
      <c r="K161" s="24">
        <v>10224000</v>
      </c>
      <c r="L161" s="24"/>
      <c r="M161" s="24"/>
      <c r="N161" s="19">
        <f t="shared" si="4"/>
        <v>62957000</v>
      </c>
    </row>
    <row r="162" spans="2:14" s="23" customFormat="1" ht="21" customHeight="1" thickBot="1" x14ac:dyDescent="0.3">
      <c r="B162" s="26" t="s">
        <v>138</v>
      </c>
      <c r="C162" s="27">
        <f>SUM(C8:C161)</f>
        <v>27790903000</v>
      </c>
      <c r="D162" s="27">
        <f t="shared" ref="D162:N162" si="6">SUM(D8:D161)</f>
        <v>4462383000</v>
      </c>
      <c r="E162" s="27">
        <f t="shared" si="6"/>
        <v>8632947000</v>
      </c>
      <c r="F162" s="27">
        <f t="shared" si="6"/>
        <v>0</v>
      </c>
      <c r="G162" s="27">
        <f t="shared" si="6"/>
        <v>8632947000</v>
      </c>
      <c r="H162" s="27">
        <f t="shared" si="6"/>
        <v>0</v>
      </c>
      <c r="I162" s="27">
        <f t="shared" si="6"/>
        <v>12643249000</v>
      </c>
      <c r="J162" s="27">
        <f t="shared" si="6"/>
        <v>42228415000</v>
      </c>
      <c r="K162" s="27">
        <f t="shared" si="6"/>
        <v>2672766000</v>
      </c>
      <c r="L162" s="27">
        <f t="shared" si="6"/>
        <v>10124023000</v>
      </c>
      <c r="M162" s="27">
        <f t="shared" si="6"/>
        <v>0</v>
      </c>
      <c r="N162" s="27">
        <f t="shared" si="6"/>
        <v>108554686000</v>
      </c>
    </row>
    <row r="164" spans="2:14" x14ac:dyDescent="0.25">
      <c r="C164" s="28"/>
      <c r="D164" s="28"/>
      <c r="F164" s="60"/>
      <c r="G164" s="28"/>
      <c r="N164" s="28"/>
    </row>
    <row r="165" spans="2:14" x14ac:dyDescent="0.25">
      <c r="C165" s="28"/>
      <c r="F165" s="60"/>
      <c r="G165" s="28"/>
    </row>
    <row r="166" spans="2:14" x14ac:dyDescent="0.25">
      <c r="E166" s="28"/>
      <c r="F166" s="60"/>
      <c r="G166" s="28"/>
    </row>
    <row r="167" spans="2:14" x14ac:dyDescent="0.25">
      <c r="C167" s="28"/>
      <c r="E167" s="28"/>
    </row>
    <row r="169" spans="2:14" x14ac:dyDescent="0.25">
      <c r="C169" s="28"/>
    </row>
    <row r="170" spans="2:14" x14ac:dyDescent="0.25">
      <c r="C170" s="28"/>
    </row>
    <row r="171" spans="2:14" x14ac:dyDescent="0.25">
      <c r="C171" s="28"/>
    </row>
    <row r="173" spans="2:14" x14ac:dyDescent="0.25">
      <c r="C173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2" fitToHeight="2" orientation="landscape" r:id="rId1"/>
  <rowBreaks count="1" manualBreakCount="1">
    <brk id="8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9</vt:i4>
      </vt:variant>
    </vt:vector>
  </HeadingPairs>
  <TitlesOfParts>
    <vt:vector size="15" baseType="lpstr">
      <vt:lpstr>GENEL 2018</vt:lpstr>
      <vt:lpstr>ÖZEL 2018</vt:lpstr>
      <vt:lpstr>GENEL 2019</vt:lpstr>
      <vt:lpstr>ÖZEL 2019</vt:lpstr>
      <vt:lpstr>GENEL 2020</vt:lpstr>
      <vt:lpstr>ÖZEL 2020</vt:lpstr>
      <vt:lpstr>'GENEL 2018'!Yazdırma_Alanı</vt:lpstr>
      <vt:lpstr>'GENEL 2019'!Yazdırma_Alanı</vt:lpstr>
      <vt:lpstr>'GENEL 2020'!Yazdırma_Alanı</vt:lpstr>
      <vt:lpstr>'ÖZEL 2018'!Yazdırma_Alanı</vt:lpstr>
      <vt:lpstr>'ÖZEL 2019'!Yazdırma_Alanı</vt:lpstr>
      <vt:lpstr>'ÖZEL 2020'!Yazdırma_Alanı</vt:lpstr>
      <vt:lpstr>'ÖZEL 2018'!Yazdırma_Başlıkları</vt:lpstr>
      <vt:lpstr>'ÖZEL 2019'!Yazdırma_Başlıkları</vt:lpstr>
      <vt:lpstr>'ÖZEL 2020'!Yazdırma_Başlıkları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2019-03-24T21:00:15Z</dcterms:modified>
</cp:coreProperties>
</file>